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8e0bd323640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оступление" sheetId="1" r:id="Rbdf13a13f8ab4373"/>
    <x:sheet xmlns:r="http://schemas.openxmlformats.org/officeDocument/2006/relationships" name="Правила не подтверждены" sheetId="2" r:id="Rf55edf34cca6412a"/>
    <x:sheet xmlns:r="http://schemas.openxmlformats.org/officeDocument/2006/relationships" name="Рейтинги и источники" sheetId="3" r:id="R3a5e315059444656"/>
    <x:sheet xmlns:r="http://schemas.openxmlformats.org/officeDocument/2006/relationships" name="Учебные материалы" sheetId="4" r:id="R831efd505d5445a3"/>
    <x:sheet xmlns:r="http://schemas.openxmlformats.org/officeDocument/2006/relationships" name="ММК МВ МВ+" sheetId="5" r:id="Rf3299f40c70a473c"/>
    <x:sheet xmlns:r="http://schemas.openxmlformats.org/officeDocument/2006/relationships" name="О каталоге" sheetId="6" r:id="Rdb48d9952e6b48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dd.mm.yyyy"/>
  </x:numFmts>
  <x:fonts count="4">
    <x:font>
      <x:sz val="11"/>
      <x:name val="Carlito"/>
    </x:font>
    <x:font>
      <x:sz val="10"/>
      <x:color rgb="FF07345F"/>
      <x:name val="Arial"/>
    </x:font>
    <x:font>
      <x:b/>
      <x:sz val="10"/>
      <x:color rgb="FFFFFFFF"/>
      <x:name val="Arial"/>
    </x:font>
    <x:font>
      <x:u val="single"/>
      <x:sz val="10"/>
      <x:color rgb="FF0878C7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878C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horizontal="center" vertical="top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4f7ecf7d32481c" /><Relationship Type="http://schemas.openxmlformats.org/officeDocument/2006/relationships/theme" Target="/xl/theme/theme1.xml" Id="Re42a3edbfbbc49f9" /><Relationship Type="http://schemas.openxmlformats.org/officeDocument/2006/relationships/sharedStrings" Target="/xl/sharedStrings.xml" Id="Rd37311d46fb64f20" /><Relationship Type="http://schemas.openxmlformats.org/officeDocument/2006/relationships/worksheet" Target="/xl/worksheets/sheet1.xml" Id="Rbdf13a13f8ab4373" /><Relationship Type="http://schemas.openxmlformats.org/officeDocument/2006/relationships/worksheet" Target="/xl/worksheets/sheet2.xml" Id="Rf55edf34cca6412a" /><Relationship Type="http://schemas.openxmlformats.org/officeDocument/2006/relationships/worksheet" Target="/xl/worksheets/sheet3.xml" Id="R3a5e315059444656" /><Relationship Type="http://schemas.openxmlformats.org/officeDocument/2006/relationships/worksheet" Target="/xl/worksheets/sheet4.xml" Id="R831efd505d5445a3" /><Relationship Type="http://schemas.openxmlformats.org/officeDocument/2006/relationships/worksheet" Target="/xl/worksheets/sheet5.xml" Id="Rf3299f40c70a473c" /><Relationship Type="http://schemas.openxmlformats.org/officeDocument/2006/relationships/worksheet" Target="/xl/worksheets/sheet6.xml" Id="Rdb48d9952e6b48ee" /></Relationships>
</file>

<file path=xl/tables/table1.xml><?xml version="1.0" encoding="utf-8"?>
<x:table xmlns:x="http://schemas.openxmlformats.org/spreadsheetml/2006/main" id="1" name="SchoolsData0" displayName="SchoolsData0" ref="A1:Y216" headerRowCount="1" totalsRowCount="0" totalsRowShown="0">
  <x:autoFilter ref="A1:Y216"/>
  <x:tableColumns count="25">
    <x:tableColumn id="1" name="Школа"/>
    <x:tableColumn id="2" name="Регион"/>
    <x:tableColumn id="3" name="Город"/>
    <x:tableColumn id="4" name="Классы поступления"/>
    <x:tableColumn id="5" name="Математический отбор"/>
    <x:tableColumn id="6" name="Сроки кампании"/>
    <x:tableColumn id="7" name="Область подтверждения"/>
    <x:tableColumn id="8" name="Поступление"/>
    <x:tableColumn id="9" name="Демо и материалы"/>
    <x:tableColumn id="10" name="Архив работ"/>
    <x:tableColumn id="11" name="Telegram"/>
    <x:tableColumn id="12" name="VK"/>
    <x:tableColumn id="13" name="RAEX масштаб 2024"/>
    <x:tableColumn id="14" name="RAEX масштаб 2025"/>
    <x:tableColumn id="15" name="RAEX масштаб 2026"/>
    <x:tableColumn id="16" name="RAEX конкур. 2024"/>
    <x:tableColumn id="17" name="RAEX конкур. 2025"/>
    <x:tableColumn id="18" name="RAEX конкур. 2026"/>
    <x:tableColumn id="19" name="Олимпиадный рейтинг"/>
    <x:tableColumn id="20" name="Математический рейтинг"/>
    <x:tableColumn id="21" name="ММК"/>
    <x:tableColumn id="22" name="МВ"/>
    <x:tableColumn id="23" name="МВ+"/>
    <x:tableColumn id="24" name="Источник отбора"/>
    <x:tableColumn id="25" name="Проверено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choolsData1" displayName="SchoolsData1" ref="A1:Y205" headerRowCount="1" totalsRowCount="0" totalsRowShown="0">
  <x:autoFilter ref="A1:Y205"/>
  <x:tableColumns count="25">
    <x:tableColumn id="1" name="Школа"/>
    <x:tableColumn id="2" name="Регион"/>
    <x:tableColumn id="3" name="Город"/>
    <x:tableColumn id="4" name="Классы поступления"/>
    <x:tableColumn id="5" name="Математический отбор"/>
    <x:tableColumn id="6" name="Сроки кампании"/>
    <x:tableColumn id="7" name="Область подтверждения"/>
    <x:tableColumn id="8" name="Поступление"/>
    <x:tableColumn id="9" name="Демо и материалы"/>
    <x:tableColumn id="10" name="Архив работ"/>
    <x:tableColumn id="11" name="Telegram"/>
    <x:tableColumn id="12" name="VK"/>
    <x:tableColumn id="13" name="RAEX масштаб 2024"/>
    <x:tableColumn id="14" name="RAEX масштаб 2025"/>
    <x:tableColumn id="15" name="RAEX масштаб 2026"/>
    <x:tableColumn id="16" name="RAEX конкур. 2024"/>
    <x:tableColumn id="17" name="RAEX конкур. 2025"/>
    <x:tableColumn id="18" name="RAEX конкур. 2026"/>
    <x:tableColumn id="19" name="Олимпиадный рейтинг"/>
    <x:tableColumn id="20" name="Математический рейтинг"/>
    <x:tableColumn id="21" name="ММК"/>
    <x:tableColumn id="22" name="МВ"/>
    <x:tableColumn id="23" name="МВ+"/>
    <x:tableColumn id="24" name="Источник отбора"/>
    <x:tableColumn id="25" name="Проверено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choolsData2" displayName="SchoolsData2" ref="A1:E1419" headerRowCount="1" totalsRowCount="0" totalsRowShown="0">
  <x:autoFilter ref="A1:E1419"/>
  <x:tableColumns count="5">
    <x:tableColumn id="1" name="Школа"/>
    <x:tableColumn id="2" name="Тип"/>
    <x:tableColumn id="3" name="Год"/>
    <x:tableColumn id="4" name="Место или отметка"/>
    <x:tableColumn id="5" name="Источник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7" name="SchoolsData3" displayName="SchoolsData3" ref="A1:J74" headerRowCount="1" totalsRowCount="0" totalsRowShown="0">
  <x:autoFilter ref="A1:J74"/>
  <x:tableColumns count="10">
    <x:tableColumn id="1" name="Школа или организация"/>
    <x:tableColumn id="2" name="Регион"/>
    <x:tableColumn id="3" name="Материал"/>
    <x:tableColumn id="4" name="Тип"/>
    <x:tableColumn id="5" name="Классы"/>
    <x:tableColumn id="6" name="Описание"/>
    <x:tableColumn id="7" name="Источник"/>
    <x:tableColumn id="8" name="Официальный"/>
    <x:tableColumn id="9" name="Проверено"/>
    <x:tableColumn id="10" name="Примечание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SchoolsData4" displayName="SchoolsData4" ref="A1:F547" headerRowCount="1" totalsRowCount="0" totalsRowShown="0">
  <x:autoFilter ref="A1:F547"/>
  <x:tableColumns count="6">
    <x:tableColumn id="1" name="Проект"/>
    <x:tableColumn id="2" name="Школа"/>
    <x:tableColumn id="3" name="Классы проекта"/>
    <x:tableColumn id="4" name="Приказ"/>
    <x:tableColumn id="5" name="Страница"/>
    <x:tableColumn id="6" name="Источник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SchoolsData5" displayName="SchoolsData5" ref="A1:B9" headerRowCount="1" totalsRowCount="0" totalsRowShown="0">
  <x:autoFilter ref="A1:B9"/>
  <x:tableColumns count="2">
    <x:tableColumn id="1" name="Сведения"/>
    <x:tableColumn id="2" name="Описани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b4aed9b555f442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02b9a443bdc47b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c37e2fde17e4487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ce6a86dc9af94b9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fa762d1a14b34758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de858b24d1f14200" /></Relationships>
</file>

<file path=xl/worksheets/sheet1.xml><?xml version="1.0" encoding="utf-8"?>
<x:worksheet xmlns:x="http://schemas.openxmlformats.org/spreadsheetml/2006/main">
  <x:sheetPr>
    <x:tabColor rgb="FF0878C7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44" hidden="0" customWidth="1"/>
    <x:col min="2" max="2" width="24" hidden="0" customWidth="1"/>
    <x:col min="3" max="3" width="23" hidden="0" customWidth="1"/>
    <x:col min="4" max="4" width="22" hidden="0" customWidth="1"/>
    <x:col min="5" max="5" width="62" hidden="0" customWidth="1"/>
    <x:col min="6" max="6" width="62" hidden="0" customWidth="1"/>
    <x:col min="7" max="7" width="32" hidden="0" customWidth="1"/>
    <x:col min="8" max="8" width="35" hidden="0" customWidth="1"/>
    <x:col min="9" max="9" width="35" hidden="0" customWidth="1"/>
    <x:col min="10" max="10" width="35" hidden="0" customWidth="1"/>
    <x:col min="11" max="11" width="30" hidden="0" customWidth="1"/>
    <x:col min="12" max="12" width="30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28" hidden="0" customWidth="1"/>
    <x:col min="20" max="20" width="28" hidden="0" customWidth="1"/>
    <x:col min="21" max="21" width="10" hidden="0" customWidth="1"/>
    <x:col min="22" max="22" width="10" hidden="0" customWidth="1"/>
    <x:col min="23" max="23" width="10" hidden="0" customWidth="1"/>
    <x:col min="24" max="24" width="70" hidden="0" customWidth="1"/>
    <x:col min="25" max="25" width="16" hidden="0" customWidth="1"/>
  </x:cols>
  <x:sheetData>
    <x:row r="1" ht="42" customHeight="1">
      <x:c r="A1" s="7" t="str">
        <x:v>Школа</x:v>
      </x:c>
      <x:c r="B1" s="7" t="str">
        <x:v>Регион</x:v>
      </x:c>
      <x:c r="C1" s="7" t="str">
        <x:v>Город</x:v>
      </x:c>
      <x:c r="D1" s="7" t="str">
        <x:v>Классы поступления</x:v>
      </x:c>
      <x:c r="E1" s="7" t="str">
        <x:v>Математический отбор</x:v>
      </x:c>
      <x:c r="F1" s="7" t="str">
        <x:v>Сроки кампании</x:v>
      </x:c>
      <x:c r="G1" s="7" t="str">
        <x:v>Направление приёма</x:v>
      </x:c>
      <x:c r="H1" s="7" t="str">
        <x:v>Поступление</x:v>
      </x:c>
      <x:c r="I1" s="7" t="str">
        <x:v>Материалы для подготовки</x:v>
      </x:c>
      <x:c r="J1" s="7" t="str">
        <x:v>Архив работ</x:v>
      </x:c>
      <x:c r="K1" s="7" t="str">
        <x:v>Telegram</x:v>
      </x:c>
      <x:c r="L1" s="7" t="str">
        <x:v>VK</x:v>
      </x:c>
      <x:c r="M1" s="7" t="str">
        <x:v>RAEX масштаб 2024</x:v>
      </x:c>
      <x:c r="N1" s="7" t="str">
        <x:v>RAEX масштаб 2025</x:v>
      </x:c>
      <x:c r="O1" s="7" t="str">
        <x:v>RAEX масштаб 2026</x:v>
      </x:c>
      <x:c r="P1" s="7" t="str">
        <x:v>RAEX конкур. 2024</x:v>
      </x:c>
      <x:c r="Q1" s="7" t="str">
        <x:v>RAEX конкур. 2025</x:v>
      </x:c>
      <x:c r="R1" s="7" t="str">
        <x:v>RAEX конкур. 2026</x:v>
      </x:c>
      <x:c r="S1" s="7" t="str">
        <x:v>Олимпиадный рейтинг</x:v>
      </x:c>
      <x:c r="T1" s="7" t="str">
        <x:v>Математический рейтинг</x:v>
      </x:c>
      <x:c r="U1" s="7" t="str">
        <x:v>ММК</x:v>
      </x:c>
      <x:c r="V1" s="7" t="str">
        <x:v>МВ</x:v>
      </x:c>
      <x:c r="W1" s="7" t="str">
        <x:v>МВ+</x:v>
      </x:c>
      <x:c r="X1" s="7" t="str">
        <x:v>Источник отбора</x:v>
      </x:c>
      <x:c r="Y1" s="7" t="str">
        <x:v>Проверено</x:v>
      </x:c>
    </x:row>
    <x:row r="2" ht="80" customHeight="1">
      <x:c r="A2" s="3" t="str">
        <x:v>Общеобразовательная школа Центра педагогического мастерства</x:v>
      </x:c>
      <x:c r="B2" s="3" t="str">
        <x:v>Москва</x:v>
      </x:c>
      <x:c r="C2" s="3" t="str">
        <x:v>Москва</x:v>
      </x:c>
      <x:c r="D2" s="3" t="str">
        <x:v>5–11 (по профилям)</x:v>
      </x:c>
      <x:c r="E2" s="3" t="str">
        <x:v>Комплексный тест: математика, русский, эрудиция; профильный тест и предметное собеседование.</x:v>
      </x:c>
      <x:c r="F2" s="3" t="str">
        <x:v>2026: несколько волн апрель–август; регистрация закрывается за 5 дней до испытаний.</x:v>
      </x:c>
      <x:c r="G2" s="3" t="str">
        <x:v>Школьные правила приёма</x:v>
      </x:c>
      <x:c r="H2" s="10" t="str">
        <x:f>IFERROR(HYPERLINK("https://xn----7sb3aehik9cm.xn--p1ai/kak-postupit/registracziya/","https://xn----7sb3aehik9cm.xn--p1ai/kak-postupit/registracziya/"),"https://xn----7sb3aehik9cm.xn--p1ai/kak-postupit/registracziya/")</x:f>
        <x:v>https://xn----7sb3aehik9cm.xn--p1ai/kak-postupit/registracziya/</x:v>
      </x:c>
      <x:c r="I2" s="10" t="str">
        <x:f>IFERROR(HYPERLINK("https://xn----7sb3aehik9cm.xn--p1ai/kak-postupit/rekomendacii-po-podgotovke/","https://xn----7sb3aehik9cm.xn--p1ai/kak-postupit/rekomendacii-po-podgotovke/"),"https://xn----7sb3aehik9cm.xn--p1ai/kak-postupit/rekomendacii-po-podgotovke/")</x:f>
        <x:v>https://xn----7sb3aehik9cm.xn--p1ai/kak-postupit/rekomendacii-po-podgotovke/</x:v>
      </x:c>
      <x:c r="J2" s="3" t="str"/>
      <x:c r="K2" s="3" t="str"/>
      <x:c r="L2" s="3" t="str"/>
      <x:c r="M2" s="8" t="n">
        <x:v>2</x:v>
      </x:c>
      <x:c r="N2" s="8" t="n">
        <x:v>2</x:v>
      </x:c>
      <x:c r="O2" s="8" t="n">
        <x:v>1</x:v>
      </x:c>
      <x:c r="P2" s="8" t="n">
        <x:v>20</x:v>
      </x:c>
      <x:c r="Q2" s="8" t="n">
        <x:v>12</x:v>
      </x:c>
      <x:c r="R2" s="8" t="n">
        <x:v>12</x:v>
      </x:c>
      <x:c r="S2" s="3" t="str">
        <x:v>Да</x:v>
      </x:c>
      <x:c r="T2" s="3" t="str">
        <x:v>Да</x:v>
      </x:c>
      <x:c r="U2" s="3" t="str"/>
      <x:c r="V2" s="3" t="str"/>
      <x:c r="W2" s="3" t="str"/>
      <x:c r="X2" s="3" t="str">
        <x:v>https://xn----7sb3aehik9cm.xn--p1ai/kak-postupit/registracziya/; https://xn----7sb3aehik9cm.xn--p1ai/kak-postupit/rekomendacii-po-podgotovke/</x:v>
      </x:c>
      <x:c r="Y2" s="9" t="n">
        <x:v>46305</x:v>
      </x:c>
    </x:row>
    <x:row r="3" ht="80" customHeight="1">
      <x:c r="A3" s="3" t="str">
        <x:v>Лицей НИУ ВШЭ</x:v>
      </x:c>
      <x:c r="B3" s="3" t="str">
        <x:v>Москва</x:v>
      </x:c>
      <x:c r="C3" s="3" t="str">
        <x:v>Москва</x:v>
      </x:c>
      <x:c r="D3" s="3" t="str">
        <x:v>8, 9, 10</x:v>
      </x:c>
      <x:c r="E3" s="3" t="str">
        <x:v>Математика в комплексном тесте; дистанционный и очный этапы, на математических направлениях дополнительные задания/собеседование.</x:v>
      </x:c>
      <x:c r="F3" s="3" t="str">
        <x:v>2026: заявки 12 января–3 марта; испытания март–апрель. Сроки следующего набора уточняются.</x:v>
      </x:c>
      <x:c r="G3" s="3" t="str">
        <x:v>Школьные правила приёма</x:v>
      </x:c>
      <x:c r="H3" s="10" t="str">
        <x:f>IFERROR(HYPERLINK("https://school.hse.ru/abitur","https://school.hse.ru/abitur"),"https://school.hse.ru/abitur")</x:f>
        <x:v>https://school.hse.ru/abitur</x:v>
      </x:c>
      <x:c r="I3" s="3" t="str">
        <x:f>IFERROR(HYPERLINK("https://school.hse.ru/demoversion","https://school.hse.ru/demoversion"),"https://school.hse.ru/demoversion")</x:f>
        <x:v>https://school.hse.ru/demoversion</x:v>
      </x:c>
      <x:c r="J3" s="3" t="str"/>
      <x:c r="K3" s="3" t="str"/>
      <x:c r="L3" s="3" t="str"/>
      <x:c r="M3" s="8" t="n">
        <x:v>1</x:v>
      </x:c>
      <x:c r="N3" s="8" t="n">
        <x:v>1</x:v>
      </x:c>
      <x:c r="O3" s="8" t="n">
        <x:v>2</x:v>
      </x:c>
      <x:c r="P3" s="8" t="n">
        <x:v>32</x:v>
      </x:c>
      <x:c r="Q3" s="8" t="n">
        <x:v>33</x:v>
      </x:c>
      <x:c r="R3" s="8" t="n">
        <x:v>32</x:v>
      </x:c>
      <x:c r="S3" s="3" t="str">
        <x:v>Да</x:v>
      </x:c>
      <x:c r="T3" s="3" t="str">
        <x:v>Не отмечена в проверенных таблицах</x:v>
      </x:c>
      <x:c r="U3" s="3" t="str"/>
      <x:c r="V3" s="3" t="str"/>
      <x:c r="W3" s="3" t="str"/>
      <x:c r="X3" s="3" t="str">
        <x:v>https://school.hse.ru/abitur; https://school.hse.ru/demoversion</x:v>
      </x:c>
      <x:c r="Y3" s="9" t="n">
        <x:v>46305</x:v>
      </x:c>
    </x:row>
    <x:row r="4" ht="80" customHeight="1">
      <x:c r="A4" s="3" t="str">
        <x:v>Бауманская инженерная школа № 1580</x:v>
      </x:c>
      <x:c r="B4" s="3" t="str">
        <x:v>Москва</x:v>
      </x:c>
      <x:c r="C4" s="3" t="str">
        <x:v>Москва</x:v>
      </x:c>
      <x:c r="D4" s="3" t="str">
        <x:v>5–11</x:v>
      </x:c>
      <x:c r="E4" s="3" t="str">
        <x:v>5–7: математика и русский; 8–11: математика, физика и русский; 10 социально-экономический: математика, английский и русский.</x:v>
      </x:c>
      <x:c r="F4" s="3" t="str">
        <x:v>Расписание и регистрация публикуются в личном кабинете.</x:v>
      </x:c>
      <x:c r="G4" s="3" t="str">
        <x:v>Школьные правила приёма</x:v>
      </x:c>
      <x:c r="H4" s="10" t="str">
        <x:f>IFERROR(HYPERLINK("https://reg.1580.ru/","https://reg.1580.ru/"),"https://reg.1580.ru/")</x:f>
        <x:v>https://reg.1580.ru/</x:v>
      </x:c>
      <x:c r="I4" s="3" t="str"/>
      <x:c r="J4" s="3" t="str"/>
      <x:c r="K4" s="3" t="str"/>
      <x:c r="L4" s="3" t="str"/>
      <x:c r="M4" s="8" t="n">
        <x:v>3</x:v>
      </x:c>
      <x:c r="N4" s="8" t="n">
        <x:v>3</x:v>
      </x:c>
      <x:c r="O4" s="8" t="n">
        <x:v>3</x:v>
      </x:c>
      <x:c r="P4" s="8" t="n">
        <x:v>22</x:v>
      </x:c>
      <x:c r="Q4" s="8" t="n">
        <x:v>21</x:v>
      </x:c>
      <x:c r="R4" s="8" t="n">
        <x:v>20</x:v>
      </x:c>
      <x:c r="S4" s="3" t="str">
        <x:v>Да</x:v>
      </x:c>
      <x:c r="T4" s="3" t="str">
        <x:v>Да</x:v>
      </x:c>
      <x:c r="U4" s="3" t="str">
        <x:v>Да</x:v>
      </x:c>
      <x:c r="V4" s="3" t="str">
        <x:v>Да</x:v>
      </x:c>
      <x:c r="W4" s="3" t="str"/>
      <x:c r="X4" s="10" t="str">
        <x:v>https://reg.1580.ru/</x:v>
      </x:c>
      <x:c r="Y4" s="9" t="n">
        <x:v>46305</x:v>
      </x:c>
    </x:row>
    <x:row r="5" ht="80" customHeight="1">
      <x:c r="A5" s="3" t="str">
        <x:v>Физтех-лицей им. П.Л. Капицы</x:v>
      </x:c>
      <x:c r="B5" s="3" t="str">
        <x:v>Московская область</x:v>
      </x:c>
      <x:c r="C5" s="3" t="str">
        <x:v>Долгопрудный</x:v>
      </x:c>
      <x:c r="D5" s="3" t="str">
        <x:v>5, 8–11</x:v>
      </x:c>
      <x:c r="E5" s="3" t="str">
        <x:v>Математика на первом этапе; второй этап — летняя школа; в 5 класс также русский.</x:v>
      </x:c>
      <x:c r="F5" s="3" t="str">
        <x:v>2026: в 5 класс регистрация до 20 мая; в 8–11 математика апрель, второй этап летняя школа июнь.</x:v>
      </x:c>
      <x:c r="G5" s="3" t="str">
        <x:v>Школьные правила приёма</x:v>
      </x:c>
      <x:c r="H5" s="10" t="str">
        <x:f>IFERROR(HYPERLINK("https://anoo.ftl.name/","https://anoo.ftl.name/"),"https://anoo.ftl.name/")</x:f>
        <x:v>https://anoo.ftl.name/</x:v>
      </x:c>
      <x:c r="I5" s="10" t="str"/>
      <x:c r="J5" s="3" t="str"/>
      <x:c r="K5" s="10" t="str">
        <x:f>IFERROR(HYPERLINK("https://t.me/ftl_name_admission_campaing","https://t.me/ftl_name_admission_campaing"),"https://t.me/ftl_name_admission_campaing")</x:f>
        <x:v>https://t.me/ftl_name_admission_campaing</x:v>
      </x:c>
      <x:c r="L5" s="3" t="str"/>
      <x:c r="M5" s="8" t="n">
        <x:v>10</x:v>
      </x:c>
      <x:c r="N5" s="8" t="n">
        <x:v>5</x:v>
      </x:c>
      <x:c r="O5" s="8" t="n">
        <x:v>4</x:v>
      </x:c>
      <x:c r="P5" s="8" t="n">
        <x:v>1</x:v>
      </x:c>
      <x:c r="Q5" s="8" t="n">
        <x:v>1</x:v>
      </x:c>
      <x:c r="R5" s="8" t="n">
        <x:v>3</x:v>
      </x:c>
      <x:c r="S5" s="3" t="str">
        <x:v>Да</x:v>
      </x:c>
      <x:c r="T5" s="3" t="str">
        <x:v>Да</x:v>
      </x:c>
      <x:c r="U5" s="3" t="str"/>
      <x:c r="V5" s="3" t="str"/>
      <x:c r="W5" s="3" t="str"/>
      <x:c r="X5" s="3" t="str">
        <x:v>https://anoo.ftl.name/</x:v>
      </x:c>
      <x:c r="Y5" s="9" t="n">
        <x:v>46305</x:v>
      </x:c>
    </x:row>
    <x:row r="6" ht="80" customHeight="1">
      <x:c r="A6" s="3" t="str">
        <x:v>Предуниверситарий МИФИ</x:v>
      </x:c>
      <x:c r="B6" s="3" t="str">
        <x:v>Москва</x:v>
      </x:c>
      <x:c r="C6" s="3" t="str">
        <x:v>Москва</x:v>
      </x:c>
      <x:c r="D6" s="3" t="str">
        <x:v>8, 9, 10</x:v>
      </x:c>
      <x:c r="E6" s="3" t="str">
        <x:v>Конкурсная математика; дополнительные предметы по профилю; отдельные правила для приема по олимпиадам/МЦКО.</x:v>
      </x:c>
      <x:c r="F6" s="3" t="str">
        <x:v>2026: документы 15 января–10 февраля для конкурсных испытаний; математика 1 марта (резерв 10 марта).</x:v>
      </x:c>
      <x:c r="G6" s="3" t="str">
        <x:v>Школьные правила приёма</x:v>
      </x:c>
      <x:c r="H6" s="10" t="str">
        <x:f>IFERROR(HYPERLINK("https://admission.mephi.ru/admission/liceum/admission","https://admission.mephi.ru/admission/liceum/admission"),"https://admission.mephi.ru/admission/liceum/admission")</x:f>
        <x:v>https://admission.mephi.ru/admission/liceum/admission</x:v>
      </x:c>
      <x:c r="I6" s="10" t="str">
        <x:f>IFERROR(HYPERLINK("https://admission.mephi.ru/admission/liceum/entrance/program","https://admission.mephi.ru/admission/liceum/entrance/program"),"https://admission.mephi.ru/admission/liceum/entrance/program")</x:f>
        <x:v>https://admission.mephi.ru/admission/liceum/entrance/program</x:v>
      </x:c>
      <x:c r="J6" s="3" t="str"/>
      <x:c r="K6" s="3" t="str"/>
      <x:c r="L6" s="3" t="str"/>
      <x:c r="M6" s="8" t="n">
        <x:v>5</x:v>
      </x:c>
      <x:c r="N6" s="8" t="n">
        <x:v>8</x:v>
      </x:c>
      <x:c r="O6" s="8" t="n">
        <x:v>5</x:v>
      </x:c>
      <x:c r="P6" s="8" t="n">
        <x:v>17</x:v>
      </x:c>
      <x:c r="Q6" s="8" t="n">
        <x:v>26</x:v>
      </x:c>
      <x:c r="R6" s="8" t="n">
        <x:v>26</x:v>
      </x:c>
      <x:c r="S6" s="3" t="str">
        <x:v>Да</x:v>
      </x:c>
      <x:c r="T6" s="3" t="str">
        <x:v>Да</x:v>
      </x:c>
      <x:c r="U6" s="3" t="str"/>
      <x:c r="V6" s="3" t="str"/>
      <x:c r="W6" s="3" t="str"/>
      <x:c r="X6" s="3" t="str">
        <x:v>https://admission.mephi.ru/admission/liceum/admission; https://admission.mephi.ru/admission/liceum/entrance/program</x:v>
      </x:c>
      <x:c r="Y6" s="9" t="n">
        <x:v>46305</x:v>
      </x:c>
    </x:row>
    <x:row r="7" ht="80" customHeight="1">
      <x:c r="A7" s="3" t="str">
        <x:v>СУНЦ НГУ</x:v>
      </x:c>
      <x:c r="B7" s="3" t="str">
        <x:v>Новосибирская область</x:v>
      </x:c>
      <x:c r="C7" s="3" t="str">
        <x:v>Новосибирск</x:v>
      </x:c>
      <x:c r="D7" s="3" t="str">
        <x:v>8–11</x:v>
      </x:c>
      <x:c r="E7" s="3" t="str">
        <x:v>В летней школе письменная работа и устное собеседование по математике; на математическом и информационно-технологическом профилях дополнительные профильные испытания.</x:v>
      </x:c>
      <x:c r="F7" s="3" t="str">
        <x:v>2026: Летняя школа 1–23 августа; итоговые испытания 17–21 августа; отбор в ЛШ заранее.</x:v>
      </x:c>
      <x:c r="G7" s="3" t="str">
        <x:v>Школьные правила приёма</x:v>
      </x:c>
      <x:c r="H7" s="10" t="str">
        <x:f>IFERROR(HYPERLINK("https://sesc-edu.nsu.ru/school","https://sesc-edu.nsu.ru/school"),"https://sesc-edu.nsu.ru/school")</x:f>
        <x:v>https://sesc-edu.nsu.ru/school</x:v>
      </x:c>
      <x:c r="I7" s="10" t="str">
        <x:f>IFERROR(HYPERLINK("https://sesc.nsu.ru/upload/medialibrary/15e/fai8a1amufhujjky8su3hcyjgd4fh1tq/%D0%9A%D0%A0%20%D0%BC%D0%B0%D1%82%D0%B5%D0%BC%D0%B0%D1%82%D0%B8%D0%BA%D0%B0%2026.pdf","https://sesc.nsu.ru/upload/medialibrary/15e/fai8a1amufhujjky8su3hcyjgd4fh1tq/%D0%9A%D0%A0%20%D0%BC%D0%B0%D1%82%D0%B5%D0%BC%D0%B0%D1%82%D0%B8%D0%BA%D0%B0%2026.pdf"),"https://sesc.nsu.ru/upload/medialibrary/15e/fai8a1amufhujjky8su3hcyjgd4fh1tq/%D0%9A%D0%A0%20%D0%BC%D0%B0%D1%82%D0%B5%D0%BC%D0%B0%D1%82%D0%B8%D0%BA%D0%B0%2026.pdf")</x:f>
        <x:v>https://sesc.nsu.ru/upload/medialibrary/15e/fai8a1amufhujjky8su3hcyjgd4fh1tq/%D0%9A%D0%A0%20%D0%BC%D0%B0%D1%82%D0%B5%D0%BC%D0%B0%D1%82%D0%B8%D0%BA%D0%B0%2026.pdf</x:v>
      </x:c>
      <x:c r="J7" s="3" t="str"/>
      <x:c r="K7" s="3" t="str"/>
      <x:c r="L7" s="3" t="str"/>
      <x:c r="M7" s="8" t="n">
        <x:v>4</x:v>
      </x:c>
      <x:c r="N7" s="8" t="n">
        <x:v>4</x:v>
      </x:c>
      <x:c r="O7" s="8" t="n">
        <x:v>6</x:v>
      </x:c>
      <x:c r="P7" s="8" t="n">
        <x:v>9</x:v>
      </x:c>
      <x:c r="Q7" s="8" t="n">
        <x:v>8</x:v>
      </x:c>
      <x:c r="R7" s="8" t="n">
        <x:v>10</x:v>
      </x:c>
      <x:c r="S7" s="3" t="str">
        <x:v>Да</x:v>
      </x:c>
      <x:c r="T7" s="3" t="str">
        <x:v>Да</x:v>
      </x:c>
      <x:c r="U7" s="3" t="str"/>
      <x:c r="V7" s="3" t="str"/>
      <x:c r="W7" s="3" t="str"/>
      <x:c r="X7" s="3" t="str">
        <x:v>https://sesc-edu.nsu.ru/school; https://sesc.nsu.ru/upload/medialibrary/15e/fai8a1amufhujjky8su3hcyjgd4fh1tq/%D0%9A%D0%A0%20%D0%BC%D0%B0%D1%82%D0%B5%D0%BC%D0%B0%D1%82%D0%B8%D0%BA%D0%B0%2026.pdf</x:v>
      </x:c>
      <x:c r="Y7" s="9" t="n">
        <x:v>46305</x:v>
      </x:c>
    </x:row>
    <x:row r="8" ht="80" customHeight="1">
      <x:c r="A8" s="3" t="str">
        <x:v>Школа № 1535</x:v>
      </x:c>
      <x:c r="B8" s="3" t="str">
        <x:v>Москва</x:v>
      </x:c>
      <x:c r="C8" s="3" t="str">
        <x:v>Москва</x:v>
      </x:c>
      <x:c r="D8" s="3" t="str">
        <x:v>7–10</x:v>
      </x:c>
      <x:c r="E8" s="3" t="str">
        <x:v>Математика и другие предметы по профилю..</x:v>
      </x:c>
      <x:c r="F8" s="3" t="str">
        <x:v>2026: весенние потоки; добор 24–27 августа, регистрация 19–21 августа.</x:v>
      </x:c>
      <x:c r="G8" s="3" t="str">
        <x:v>Школьные правила приёма</x:v>
      </x:c>
      <x:c r="H8" s="10" t="str">
        <x:f>IFERROR(HYPERLINK("https://reg1535.ru/","https://reg1535.ru/"),"https://reg1535.ru/")</x:f>
        <x:v>https://reg1535.ru/</x:v>
      </x:c>
      <x:c r="I8" s="3" t="str"/>
      <x:c r="J8" s="3" t="str"/>
      <x:c r="K8" s="10" t="str">
        <x:f>IFERROR(HYPERLINK("https://t.me/sch1535","https://t.me/sch1535"),"https://t.me/sch1535")</x:f>
        <x:v>https://t.me/sch1535</x:v>
      </x:c>
      <x:c r="L8" s="3" t="str"/>
      <x:c r="M8" s="8" t="n">
        <x:v>7</x:v>
      </x:c>
      <x:c r="N8" s="8" t="n">
        <x:v>6</x:v>
      </x:c>
      <x:c r="O8" s="8" t="n">
        <x:v>7</x:v>
      </x:c>
      <x:c r="P8" s="8" t="n">
        <x:v>27</x:v>
      </x:c>
      <x:c r="Q8" s="8" t="n">
        <x:v>30</x:v>
      </x:c>
      <x:c r="R8" s="8" t="n">
        <x:v>30</x:v>
      </x:c>
      <x:c r="S8" s="3" t="str">
        <x:v>Да</x:v>
      </x:c>
      <x:c r="T8" s="3" t="str">
        <x:v>Не отмечена в проверенных таблицах</x:v>
      </x:c>
      <x:c r="U8" s="3" t="str">
        <x:v>Да</x:v>
      </x:c>
      <x:c r="V8" s="3" t="str">
        <x:v>Да</x:v>
      </x:c>
      <x:c r="W8" s="3" t="str"/>
      <x:c r="X8" s="10" t="str">
        <x:v>https://reg1535.ru/</x:v>
      </x:c>
      <x:c r="Y8" s="9" t="n">
        <x:v>46305</x:v>
      </x:c>
    </x:row>
    <x:row r="9" ht="80" customHeight="1">
      <x:c r="A9" s="3" t="str">
        <x:v>СУНЦ УрФУ</x:v>
      </x:c>
      <x:c r="B9" s="3" t="str">
        <x:v>Свердловская область</x:v>
      </x:c>
      <x:c r="C9" s="3" t="str">
        <x:v>Екатеринбург</x:v>
      </x:c>
      <x:c r="D9" s="3" t="str">
        <x:v>8, 9</x:v>
      </x:c>
      <x:c r="E9" s="3" t="str">
        <x:v>Письменная математика для физмат, математико-информационного и химбио профилей; второй профильный предмет.</x:v>
      </x:c>
      <x:c r="F9" s="3" t="str">
        <x:v>2026: математика в 9 класс 21 марта; результаты апрель–май; документы рекомендованных июнь.</x:v>
      </x:c>
      <x:c r="G9" s="3" t="str">
        <x:v>Школьные правила приёма</x:v>
      </x:c>
      <x:c r="H9" s="10" t="str">
        <x:f>IFERROR(HYPERLINK("https://lyceum.urfu.ru/postupajushchim/postuplenie-v-9-klass","https://lyceum.urfu.ru/postupajushchim/postuplenie-v-9-klass"),"https://lyceum.urfu.ru/postupajushchim/postuplenie-v-9-klass")</x:f>
        <x:v>https://lyceum.urfu.ru/postupajushchim/postuplenie-v-9-klass</x:v>
      </x:c>
      <x:c r="I9" s="10" t="str">
        <x:f>IFERROR(HYPERLINK("https://lyceum.urfu.ru/postupajushchim/postuplenie-v-9-klass/arkhiv-vstupitelnykh-zadanii","https://lyceum.urfu.ru/postupajushchim/postuplenie-v-9-klass/arkhiv-vstupitelnykh-zadanii"),"https://lyceum.urfu.ru/postupajushchim/postuplenie-v-9-klass/arkhiv-vstupitelnykh-zadanii")</x:f>
        <x:v>https://lyceum.urfu.ru/postupajushchim/postuplenie-v-9-klass/arkhiv-vstupitelnykh-zadanii</x:v>
      </x:c>
      <x:c r="J9" s="10" t="str">
        <x:f>IFERROR(HYPERLINK("https://lyceum.urfu.ru/postupajushchim/postuplenie-v-8-klass/arkhiv-vstupitelnykh-zadanii","https://lyceum.urfu.ru/postupajushchim/postuplenie-v-8-klass/arkhiv-vstupitelnykh-zadanii"),"https://lyceum.urfu.ru/postupajushchim/postuplenie-v-8-klass/arkhiv-vstupitelnykh-zadanii")</x:f>
        <x:v>https://lyceum.urfu.ru/postupajushchim/postuplenie-v-8-klass/arkhiv-vstupitelnykh-zadanii</x:v>
      </x:c>
      <x:c r="K9" s="3" t="str"/>
      <x:c r="L9" s="3" t="str"/>
      <x:c r="M9" s="8" t="n">
        <x:v>8</x:v>
      </x:c>
      <x:c r="N9" s="8" t="n">
        <x:v>9</x:v>
      </x:c>
      <x:c r="O9" s="8" t="n">
        <x:v>8</x:v>
      </x:c>
      <x:c r="P9" s="8" t="n">
        <x:v>19</x:v>
      </x:c>
      <x:c r="Q9" s="8" t="n">
        <x:v>28</x:v>
      </x:c>
      <x:c r="R9" s="8" t="n">
        <x:v>28</x:v>
      </x:c>
      <x:c r="S9" s="3" t="str">
        <x:v>Да</x:v>
      </x:c>
      <x:c r="T9" s="3" t="str">
        <x:v>Да</x:v>
      </x:c>
      <x:c r="U9" s="3" t="str"/>
      <x:c r="V9" s="3" t="str"/>
      <x:c r="W9" s="3" t="str"/>
      <x:c r="X9" s="3" t="str">
        <x:v>https://lyceum.urfu.ru/postupajushchim/postuplenie-v-9-klass; https://lyceum.urfu.ru/postupajushchim/postuplenie-v-9-klass/arkhiv-vstupitelnykh-zadanii; https://lyceum.urfu.ru/postupajushchim/postuplenie-v-8-klass/arkhiv-vstupitelnykh-zadanii</x:v>
      </x:c>
      <x:c r="Y9" s="9" t="n">
        <x:v>46305</x:v>
      </x:c>
    </x:row>
    <x:row r="10" ht="80" customHeight="1">
      <x:c r="A10" s="3" t="str">
        <x:v>СУНЦ МГУ</x:v>
      </x:c>
      <x:c r="B10" s="3" t="str">
        <x:v>Москва</x:v>
      </x:c>
      <x:c r="C10" s="3" t="str">
        <x:v>Москва</x:v>
      </x:c>
      <x:c r="D10" s="3" t="str">
        <x:v>10, 11</x:v>
      </x:c>
      <x:c r="E10" s="3" t="str">
        <x:v>Предварительное тестирование, письменный первый тур и второй тур в летней школе; математика обязательна для перечисленных отделений.</x:v>
      </x:c>
      <x:c r="F10" s="3" t="str">
        <x:v>2026: основной набор до 31 марта, резервный до 15 мая; затем Колмогоровская летняя школа.</x:v>
      </x:c>
      <x:c r="G10" s="3" t="str">
        <x:v>Школьные правила приёма</x:v>
      </x:c>
      <x:c r="H10" s="10" t="str">
        <x:f>IFERROR(HYPERLINK("https://internat.msu.ru/for-abiturients/","https://internat.msu.ru/for-abiturients/"),"https://internat.msu.ru/for-abiturients/")</x:f>
        <x:v>https://internat.msu.ru/for-abiturients/</x:v>
      </x:c>
      <x:c r="I10" s="10" t="str"/>
      <x:c r="J10" s="3" t="str">
        <x:f>IFERROR(HYPERLINK("https://internat.msu.ru/for-abiturients/materials-exam1round/","https://internat.msu.ru/for-abiturients/materials-exam1round/"),"https://internat.msu.ru/for-abiturients/materials-exam1round/")</x:f>
        <x:v>https://internat.msu.ru/for-abiturients/materials-exam1round/</x:v>
      </x:c>
      <x:c r="K10" s="3" t="str"/>
      <x:c r="L10" s="3" t="str"/>
      <x:c r="M10" s="8" t="n">
        <x:v>11</x:v>
      </x:c>
      <x:c r="N10" s="8" t="n">
        <x:v>7</x:v>
      </x:c>
      <x:c r="O10" s="8" t="n">
        <x:v>9</x:v>
      </x:c>
      <x:c r="P10" s="8" t="n">
        <x:v>2</x:v>
      </x:c>
      <x:c r="Q10" s="8" t="n">
        <x:v>2</x:v>
      </x:c>
      <x:c r="R10" s="8" t="n">
        <x:v>2</x:v>
      </x:c>
      <x:c r="S10" s="3" t="str">
        <x:v>Да</x:v>
      </x:c>
      <x:c r="T10" s="3" t="str">
        <x:v>Да</x:v>
      </x:c>
      <x:c r="U10" s="3" t="str"/>
      <x:c r="V10" s="3" t="str"/>
      <x:c r="W10" s="3" t="str"/>
      <x:c r="X10" s="3" t="str">
        <x:v>https://internat.msu.ru/for-abiturients/; https://internat.msu.ru/for-abiturients/materials-exam1round/</x:v>
      </x:c>
      <x:c r="Y10" s="9" t="n">
        <x:v>46305</x:v>
      </x:c>
    </x:row>
    <x:row r="11" ht="80" customHeight="1">
      <x:c r="A11" s="3" t="str">
        <x:v>Школа № 548 "Царицыно"</x:v>
      </x:c>
      <x:c r="B11" s="3" t="str">
        <x:v>Москва</x:v>
      </x:c>
      <x:c r="C11" s="3" t="str">
        <x:v>Москва</x:v>
      </x:c>
      <x:c r="D11" s="3" t="str">
        <x:v>5, 7–10</x:v>
      </x:c>
      <x:c r="E11" s="3" t="str">
        <x:v>Тестирование по математике и русскому; дополнительные профильные испытания по классу и корпусу.</x:v>
      </x:c>
      <x:c r="F11" s="3" t="str">
        <x:v>2026: регистрация до 10 марта; основной отбор весной, добор летом; точный календарь по корпусам.</x:v>
      </x:c>
      <x:c r="G11" s="3" t="str">
        <x:v>Школьные правила приёма</x:v>
      </x:c>
      <x:c r="H11" s="10" t="str">
        <x:f>IFERROR(HYPERLINK("https://cou548.mskobr.ru/roditelyam/algoritm-postuplenia","https://cou548.mskobr.ru/roditelyam/algoritm-postuplenia"),"https://cou548.mskobr.ru/roditelyam/algoritm-postuplenia")</x:f>
        <x:v>https://cou548.mskobr.ru/roditelyam/algoritm-postuplenia</x:v>
      </x:c>
      <x:c r="I11" s="10" t="str"/>
      <x:c r="J11" s="3" t="str"/>
      <x:c r="K11" s="3" t="str"/>
      <x:c r="L11" s="3" t="str"/>
      <x:c r="M11" s="8" t="n">
        <x:v>12</x:v>
      </x:c>
      <x:c r="N11" s="8" t="n">
        <x:v>10</x:v>
      </x:c>
      <x:c r="O11" s="8" t="n">
        <x:v>10</x:v>
      </x:c>
      <x:c r="P11" s="8"/>
      <x:c r="Q11" s="8"/>
      <x:c r="R11" s="8"/>
      <x:c r="S11" s="3" t="str">
        <x:v>Да</x:v>
      </x:c>
      <x:c r="T11" s="3" t="str">
        <x:v>Не отмечена в проверенных таблицах</x:v>
      </x:c>
      <x:c r="U11" s="3" t="str">
        <x:v>Да</x:v>
      </x:c>
      <x:c r="V11" s="3" t="str"/>
      <x:c r="W11" s="3" t="str"/>
      <x:c r="X11" s="3" t="str">
        <x:v>https://cou548.mskobr.ru/roditelyam/algoritm-postuplenia</x:v>
      </x:c>
      <x:c r="Y11" s="9" t="n">
        <x:v>46305</x:v>
      </x:c>
    </x:row>
    <x:row r="12" ht="80" customHeight="1">
      <x:c r="A12" s="3" t="str">
        <x:v>Школа № 1502 "Энергия"</x:v>
      </x:c>
      <x:c r="B12" s="3" t="str">
        <x:v>Москва</x:v>
      </x:c>
      <x:c r="C12" s="3" t="str">
        <x:v>Москва</x:v>
      </x:c>
      <x:c r="D12" s="3" t="str">
        <x:v>7, 8, 9</x:v>
      </x:c>
      <x:c r="E12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2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2" s="3" t="str">
        <x:v>Набор в классы «Математической вертикали»</x:v>
      </x:c>
      <x:c r="H12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2" s="10" t="str"/>
      <x:c r="J12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2" s="3" t="str"/>
      <x:c r="L12" s="3" t="str"/>
      <x:c r="M12" s="8" t="n">
        <x:v>6</x:v>
      </x:c>
      <x:c r="N12" s="8" t="n">
        <x:v>11</x:v>
      </x:c>
      <x:c r="O12" s="8" t="n">
        <x:v>11</x:v>
      </x:c>
      <x:c r="P12" s="8"/>
      <x:c r="Q12" s="8"/>
      <x:c r="R12" s="8" t="n">
        <x:v>76</x:v>
      </x:c>
      <x:c r="S12" s="3" t="str">
        <x:v>Да</x:v>
      </x:c>
      <x:c r="T12" s="3" t="str">
        <x:v>Не отмечена в проверенных таблицах</x:v>
      </x:c>
      <x:c r="U12" s="3" t="str">
        <x:v>Да</x:v>
      </x:c>
      <x:c r="V12" s="3" t="str">
        <x:v>Да</x:v>
      </x:c>
      <x:c r="W12" s="3" t="str">
        <x:v>Да</x:v>
      </x:c>
      <x:c r="X12" s="3" t="str">
        <x:v>https://vertical.sch-int.ru/vstupitelnaya-7-9-2026/; https://www.mgpu.ru/wp-content/uploads/2026/09/15.09.2026-Pr-735-shkoly-proektov_vertikali-.pdf#page=39</x:v>
      </x:c>
      <x:c r="Y12" s="9" t="n">
        <x:v>46304</x:v>
      </x:c>
    </x:row>
    <x:row r="13" ht="80" customHeight="1">
      <x:c r="A13" s="3" t="str">
        <x:v>Школа № 1514</x:v>
      </x:c>
      <x:c r="B13" s="3" t="str">
        <x:v>Москва</x:v>
      </x:c>
      <x:c r="C13" s="3" t="str">
        <x:v>Москва</x:v>
      </x:c>
      <x:c r="D13" s="3" t="str">
        <x:v>8–11 (профильный набор; остальные параллели уточнять); МВ: 7</x:v>
      </x:c>
      <x:c r="E13" s="3" t="str">
        <x:v>Математический-IT: алгебра 150 минут, геометрия 120 минут; для других профилей собственные математические работы.</x:v>
      </x:c>
      <x:c r="F13" s="3" t="str">
        <x:v>Основной прием весной; даты текущих испытаний публикуются на сайте школы.</x:v>
      </x:c>
      <x:c r="G13" s="3" t="str">
        <x:v>Школьные правила приёма</x:v>
      </x:c>
      <x:c r="H13" s="10" t="str">
        <x:f>IFERROR(HYPERLINK("https://prof1514.ru/","https://prof1514.ru/"),"https://prof1514.ru/")</x:f>
        <x:v>https://prof1514.ru/</x:v>
      </x:c>
      <x:c r="I13" s="10" t="str"/>
      <x:c r="J13" s="3" t="str"/>
      <x:c r="K13" s="3" t="str"/>
      <x:c r="L13" s="3" t="str"/>
      <x:c r="M13" s="8" t="n">
        <x:v>14</x:v>
      </x:c>
      <x:c r="N13" s="8" t="n">
        <x:v>14</x:v>
      </x:c>
      <x:c r="O13" s="8" t="n">
        <x:v>12</x:v>
      </x:c>
      <x:c r="P13" s="8" t="n">
        <x:v>87</x:v>
      </x:c>
      <x:c r="Q13" s="8" t="n">
        <x:v>76</x:v>
      </x:c>
      <x:c r="R13" s="8" t="n">
        <x:v>65</x:v>
      </x:c>
      <x:c r="S13" s="3" t="str">
        <x:v>Не отмечена в проверенных таблицах</x:v>
      </x:c>
      <x:c r="T13" s="3" t="str">
        <x:v>Не отмечена в проверенных таблицах</x:v>
      </x:c>
      <x:c r="U13" s="3" t="str">
        <x:v>Да</x:v>
      </x:c>
      <x:c r="V13" s="3" t="str">
        <x:v>Да</x:v>
      </x:c>
      <x:c r="W13" s="3" t="str">
        <x:v>Да</x:v>
      </x:c>
      <x:c r="X13" s="3" t="str">
        <x:v>https://prof1514.ru/</x:v>
      </x:c>
      <x:c r="Y13" s="9" t="n">
        <x:v>46305</x:v>
      </x:c>
    </x:row>
    <x:row r="14" ht="80" customHeight="1">
      <x:c r="A14" s="3" t="str">
        <x:v>Президентский физико-математический лицей №239</x:v>
      </x:c>
      <x:c r="B14" s="3" t="str">
        <x:v>Санкт-Петербург</x:v>
      </x:c>
      <x:c r="C14" s="3" t="str">
        <x:v>Санкт-Петербург</x:v>
      </x:c>
      <x:c r="D14" s="3" t="str">
        <x:v>5, 8, 9, 10</x:v>
      </x:c>
      <x:c r="E14" s="3" t="str">
        <x:v>Очная рейтинговая олимпиада по математике и испытания второго тура.</x:v>
      </x:c>
      <x:c r="F14" s="3" t="str">
        <x:v>Набор 2027: регистрация с 2 сентября 2026; испытания весной; в интернат зарегистрироваться до 1 мая.</x:v>
      </x:c>
      <x:c r="G14" s="3" t="str">
        <x:v>Школьные правила приёма</x:v>
      </x:c>
      <x:c r="H14" s="10" t="str">
        <x:f>IFERROR(HYPERLINK("https://239.ru/postupay","https://239.ru/postupay"),"https://239.ru/postupay")</x:f>
        <x:v>https://239.ru/postupay</x:v>
      </x:c>
      <x:c r="I14" s="10" t="str"/>
      <x:c r="J14" s="10" t="str">
        <x:f>IFERROR(HYPERLINK("https://239.ru/vstup","https://239.ru/vstup"),"https://239.ru/vstup")</x:f>
        <x:v>https://239.ru/vstup</x:v>
      </x:c>
      <x:c r="K14" s="3" t="str"/>
      <x:c r="L14" s="3" t="str"/>
      <x:c r="M14" s="8" t="n">
        <x:v>9</x:v>
      </x:c>
      <x:c r="N14" s="8" t="n">
        <x:v>13</x:v>
      </x:c>
      <x:c r="O14" s="8" t="n">
        <x:v>13</x:v>
      </x:c>
      <x:c r="P14" s="8" t="n">
        <x:v>7</x:v>
      </x:c>
      <x:c r="Q14" s="8" t="n">
        <x:v>7</x:v>
      </x:c>
      <x:c r="R14" s="8" t="n">
        <x:v>8</x:v>
      </x:c>
      <x:c r="S14" s="3" t="str">
        <x:v>Да</x:v>
      </x:c>
      <x:c r="T14" s="3" t="str">
        <x:v>Да</x:v>
      </x:c>
      <x:c r="U14" s="3" t="str"/>
      <x:c r="V14" s="3" t="str"/>
      <x:c r="W14" s="3" t="str"/>
      <x:c r="X14" s="10" t="str">
        <x:v>https://239.ru/postupay; https://239.ru/vstup</x:v>
      </x:c>
      <x:c r="Y14" s="9" t="n">
        <x:v>46305</x:v>
      </x:c>
    </x:row>
    <x:row r="15" ht="80" customHeight="1">
      <x:c r="A15" s="3" t="str">
        <x:v>Пятьдесят седьмая школа</x:v>
      </x:c>
      <x:c r="B15" s="3" t="str">
        <x:v>Москва</x:v>
      </x:c>
      <x:c r="C15" s="3" t="str">
        <x:v>Москва</x:v>
      </x:c>
      <x:c r="D15" s="3" t="str">
        <x:v>5, 6, 7, 8; добор 9, 10</x:v>
      </x:c>
      <x:c r="E15" s="3" t="str">
        <x:v>Письменная математика; профильные испытания/устные собеседования по направлению. У гуманитарных профилей предметы отличаются.</x:v>
      </x:c>
      <x:c r="F15" s="3" t="str">
        <x:v>2026: основной набор февраль–май; дополнительный 5–7 — регистрация 13–14 мая, математика 25 мая; августовский добор.</x:v>
      </x:c>
      <x:c r="G15" s="3" t="str">
        <x:v>Школьные правила приёма</x:v>
      </x:c>
      <x:c r="H15" s="10" t="str">
        <x:f>IFERROR(HYPERLINK("https://57.mskobr.ru/articles/1303","https://57.mskobr.ru/articles/1303"),"https://57.mskobr.ru/articles/1303")</x:f>
        <x:v>https://57.mskobr.ru/articles/1303</x:v>
      </x:c>
      <x:c r="I15" s="10" t="str"/>
      <x:c r="J15" s="3" t="str"/>
      <x:c r="K15" s="10" t="str">
        <x:f>IFERROR(HYPERLINK("https://t.me/school57official","https://t.me/school57official"),"https://t.me/school57official")</x:f>
        <x:v>https://t.me/school57official</x:v>
      </x:c>
      <x:c r="L15" s="3" t="str"/>
      <x:c r="M15" s="8" t="n">
        <x:v>16</x:v>
      </x:c>
      <x:c r="N15" s="8" t="n">
        <x:v>16</x:v>
      </x:c>
      <x:c r="O15" s="8" t="n">
        <x:v>14</x:v>
      </x:c>
      <x:c r="P15" s="8" t="n">
        <x:v>28</x:v>
      </x:c>
      <x:c r="Q15" s="8" t="n">
        <x:v>32</x:v>
      </x:c>
      <x:c r="R15" s="8" t="n">
        <x:v>17</x:v>
      </x:c>
      <x:c r="S15" s="3" t="str">
        <x:v>Да</x:v>
      </x:c>
      <x:c r="T15" s="3" t="str">
        <x:v>Да</x:v>
      </x:c>
      <x:c r="U15" s="3" t="str">
        <x:v>Да</x:v>
      </x:c>
      <x:c r="V15" s="3" t="str">
        <x:v>Да</x:v>
      </x:c>
      <x:c r="W15" s="3" t="str">
        <x:v>Да</x:v>
      </x:c>
      <x:c r="X15" s="3" t="str">
        <x:v>https://57.mskobr.ru/articles/1303</x:v>
      </x:c>
      <x:c r="Y15" s="9" t="n">
        <x:v>46305</x:v>
      </x:c>
    </x:row>
    <x:row r="16" ht="80" customHeight="1">
      <x:c r="A16" s="3" t="str">
        <x:v>Школа "Покровский квартал"</x:v>
      </x:c>
      <x:c r="B16" s="3" t="str">
        <x:v>Москва</x:v>
      </x:c>
      <x:c r="C16" s="3" t="str">
        <x:v>Москва</x:v>
      </x:c>
      <x:c r="D16" s="3" t="str">
        <x:v>3–6 (классы ДваждыДва)</x:v>
      </x:c>
      <x:c r="E16" s="3" t="str">
        <x:v>Письменная математика и устные математические собеседования, русский язык; основной поток также пробные уроки.</x:v>
      </x:c>
      <x:c r="F16" s="3" t="str">
        <x:v>2026: мини-добор в 5 класс 8–11 июня; августовский добор математика 23–24 августа.</x:v>
      </x:c>
      <x:c r="G16" s="3" t="str">
        <x:v>Школьные правила приёма</x:v>
      </x:c>
      <x:c r="H16" s="10" t="str">
        <x:f>IFERROR(HYPERLINK("https://mathbaby.ru/classes/2026/nabor-v-5-klass-v-shkolu-pokrovskiy-kvartal-v-2026-godu-0","https://mathbaby.ru/classes/2026/nabor-v-5-klass-v-shkolu-pokrovskiy-kvartal-v-2026-godu-0"),"https://mathbaby.ru/classes/2026/nabor-v-5-klass-v-shkolu-pokrovskiy-kvartal-v-2026-godu-0")</x:f>
        <x:v>https://mathbaby.ru/classes/2026/nabor-v-5-klass-v-shkolu-pokrovskiy-kvartal-v-2026-godu-0</x:v>
      </x:c>
      <x:c r="I16" s="10" t="str"/>
      <x:c r="J16" s="3" t="str"/>
      <x:c r="K16" s="3" t="str"/>
      <x:c r="L16" s="3" t="str"/>
      <x:c r="M16" s="8" t="n">
        <x:v>20</x:v>
      </x:c>
      <x:c r="N16" s="8" t="n">
        <x:v>12</x:v>
      </x:c>
      <x:c r="O16" s="8" t="n">
        <x:v>15</x:v>
      </x:c>
      <x:c r="P16" s="8"/>
      <x:c r="Q16" s="8"/>
      <x:c r="R16" s="8"/>
      <x:c r="S16" s="3" t="str">
        <x:v>Не отмечена в проверенных таблицах</x:v>
      </x:c>
      <x:c r="T16" s="3" t="str">
        <x:v>Не отмечена в проверенных таблицах</x:v>
      </x:c>
      <x:c r="U16" s="3" t="str"/>
      <x:c r="V16" s="3" t="str"/>
      <x:c r="W16" s="3" t="str"/>
      <x:c r="X16" s="3" t="str">
        <x:v>https://mathbaby.ru/classes/2026/nabor-v-5-klass-v-shkolu-pokrovskiy-kvartal-v-2026-godu-0</x:v>
      </x:c>
      <x:c r="Y16" s="9" t="n">
        <x:v>46305</x:v>
      </x:c>
    </x:row>
    <x:row r="17" ht="80" customHeight="1">
      <x:c r="A17" s="3" t="str">
        <x:v>Школа № 171</x:v>
      </x:c>
      <x:c r="B17" s="3" t="str">
        <x:v>Москва</x:v>
      </x:c>
      <x:c r="C17" s="3" t="str">
        <x:v>Москва</x:v>
      </x:c>
      <x:c r="D17" s="3" t="str">
        <x:v>7, 8, 9</x:v>
      </x:c>
      <x:c r="E17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7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7" s="3" t="str">
        <x:v>Набор в классы «Математической вертикали»</x:v>
      </x:c>
      <x:c r="H17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7" s="10" t="str"/>
      <x:c r="J17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7" s="3" t="str"/>
      <x:c r="L17" s="3" t="str"/>
      <x:c r="M17" s="8" t="n">
        <x:v>17</x:v>
      </x:c>
      <x:c r="N17" s="8" t="n">
        <x:v>20</x:v>
      </x:c>
      <x:c r="O17" s="8" t="n">
        <x:v>17</x:v>
      </x:c>
      <x:c r="P17" s="8" t="n">
        <x:v>91</x:v>
      </x:c>
      <x:c r="Q17" s="8" t="n">
        <x:v>80</x:v>
      </x:c>
      <x:c r="R17" s="8" t="n">
        <x:v>68</x:v>
      </x:c>
      <x:c r="S17" s="3" t="str">
        <x:v>Не отмечена в проверенных таблицах</x:v>
      </x:c>
      <x:c r="T17" s="3" t="str">
        <x:v>Не отмечена в проверенных таблицах</x:v>
      </x:c>
      <x:c r="U17" s="3" t="str"/>
      <x:c r="V17" s="3" t="str">
        <x:v>Да</x:v>
      </x:c>
      <x:c r="W17" s="3" t="str">
        <x:v>Да</x:v>
      </x:c>
      <x:c r="X17" s="3" t="str">
        <x:v>https://vertical.sch-int.ru/vstupitelnaya-7-9-2026/; https://www.mgpu.ru/wp-content/uploads/2026/09/15.09.2026-Pr-735-shkoly-proektov_vertikali-.pdf#page=43</x:v>
      </x:c>
      <x:c r="Y17" s="9" t="n">
        <x:v>46304</x:v>
      </x:c>
    </x:row>
    <x:row r="18" ht="80" customHeight="1">
      <x:c r="A18" s="3" t="str">
        <x:v>Лицей "Вторая школа"</x:v>
      </x:c>
      <x:c r="B18" s="3" t="str">
        <x:v>Москва</x:v>
      </x:c>
      <x:c r="C18" s="3" t="str">
        <x:v>Москва</x:v>
      </x:c>
      <x:c r="D18" s="3" t="str">
        <x:v>6–11 (классы ежегодного набора уточнять)</x:v>
      </x:c>
      <x:c r="E18" s="3" t="str">
        <x:v>Письменный зачет по школьной математике и устный зачет с нестандартными задачами; последующие зачеты после успешного предыдущего.</x:v>
      </x:c>
      <x:c r="F18" s="3" t="str">
        <x:v>Весенняя приемная кампания; точный календарь на странице набора.</x:v>
      </x:c>
      <x:c r="G18" s="3" t="str">
        <x:v>Школьные правила приёма</x:v>
      </x:c>
      <x:c r="H18" s="10" t="str">
        <x:f>IFERROR(HYPERLINK("https://sch2.ru/newabitur","https://sch2.ru/newabitur"),"https://sch2.ru/newabitur")</x:f>
        <x:v>https://sch2.ru/newabitur</x:v>
      </x:c>
      <x:c r="I18" s="10" t="str">
        <x:f>IFERROR(HYPERLINK("https://sch2.ru/newabitur/14-primery-vstupitelynyh-ispytaniy","https://sch2.ru/newabitur/14-primery-vstupitelynyh-ispytaniy"),"https://sch2.ru/newabitur/14-primery-vstupitelynyh-ispytaniy")</x:f>
        <x:v>https://sch2.ru/newabitur/14-primery-vstupitelynyh-ispytaniy</x:v>
      </x:c>
      <x:c r="J18" s="3" t="str"/>
      <x:c r="K18" s="3" t="str"/>
      <x:c r="L18" s="3" t="str"/>
      <x:c r="M18" s="8" t="n">
        <x:v>19</x:v>
      </x:c>
      <x:c r="N18" s="8" t="n">
        <x:v>18</x:v>
      </x:c>
      <x:c r="O18" s="8" t="n">
        <x:v>18</x:v>
      </x:c>
      <x:c r="P18" s="8" t="n">
        <x:v>3</x:v>
      </x:c>
      <x:c r="Q18" s="8" t="n">
        <x:v>4</x:v>
      </x:c>
      <x:c r="R18" s="8" t="n">
        <x:v>5</x:v>
      </x:c>
      <x:c r="S18" s="3" t="str">
        <x:v>Да</x:v>
      </x:c>
      <x:c r="T18" s="3" t="str">
        <x:v>Да</x:v>
      </x:c>
      <x:c r="U18" s="3" t="str">
        <x:v>Да</x:v>
      </x:c>
      <x:c r="V18" s="3" t="str"/>
      <x:c r="W18" s="3" t="str"/>
      <x:c r="X18" s="3" t="str">
        <x:v>https://sch2.ru/newabitur; https://sch2.ru/newabitur/14-primery-vstupitelynyh-ispytaniy</x:v>
      </x:c>
      <x:c r="Y18" s="9" t="n">
        <x:v>46305</x:v>
      </x:c>
    </x:row>
    <x:row r="19" ht="80" customHeight="1">
      <x:c r="A19" s="3" t="str">
        <x:v>Школа № 2107</x:v>
      </x:c>
      <x:c r="B19" s="3" t="str">
        <x:v>Москва</x:v>
      </x:c>
      <x:c r="C19" s="3" t="str">
        <x:v>Москва</x:v>
      </x:c>
      <x:c r="D19" s="3" t="str">
        <x:v>7, 8, 9</x:v>
      </x:c>
      <x:c r="E19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9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9" s="3" t="str">
        <x:v>Набор в классы «Математической вертикали»</x:v>
      </x:c>
      <x:c r="H19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9" s="10" t="str"/>
      <x:c r="J19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9" s="10" t="str">
        <x:f>IFERROR(HYPERLINK("https://t.me/welcomeschool2107","https://t.me/welcomeschool2107"),"https://t.me/welcomeschool2107")</x:f>
        <x:v>https://t.me/welcomeschool2107</x:v>
      </x:c>
      <x:c r="L19" s="10" t="str">
        <x:f>IFERROR(HYPERLINK("https://vk.com/school2107","https://vk.com/school2107"),"https://vk.com/school2107")</x:f>
        <x:v>https://vk.com/school2107</x:v>
      </x:c>
      <x:c r="M19" s="8" t="n">
        <x:v>21</x:v>
      </x:c>
      <x:c r="N19" s="8" t="n">
        <x:v>21</x:v>
      </x:c>
      <x:c r="O19" s="8" t="n">
        <x:v>19</x:v>
      </x:c>
      <x:c r="P19" s="8"/>
      <x:c r="Q19" s="8"/>
      <x:c r="R19" s="8"/>
      <x:c r="S19" s="3" t="str">
        <x:v>Не отмечена в проверенных таблицах</x:v>
      </x:c>
      <x:c r="T19" s="3" t="str">
        <x:v>Не отмечена в проверенных таблицах</x:v>
      </x:c>
      <x:c r="U19" s="3" t="str">
        <x:v>Да</x:v>
      </x:c>
      <x:c r="V19" s="3" t="str">
        <x:v>Да</x:v>
      </x:c>
      <x:c r="W19" s="3" t="str">
        <x:v>Да</x:v>
      </x:c>
      <x:c r="X19" s="3" t="str">
        <x:v>https://vertical.sch-int.ru/vstupitelnaya-7-9-2026/; https://www.mgpu.ru/wp-content/uploads/2026/09/15.09.2026-Pr-735-shkoly-proektov_vertikali-.pdf#page=48</x:v>
      </x:c>
      <x:c r="Y19" s="9" t="n">
        <x:v>46304</x:v>
      </x:c>
    </x:row>
    <x:row r="20" ht="80" customHeight="1">
      <x:c r="A20" s="3" t="str">
        <x:v>Курчатовская школа</x:v>
      </x:c>
      <x:c r="B20" s="3" t="str">
        <x:v>Москва</x:v>
      </x:c>
      <x:c r="C20" s="3" t="str">
        <x:v>Москва</x:v>
      </x:c>
      <x:c r="D20" s="3" t="str">
        <x:v>7, 8, 9</x:v>
      </x:c>
      <x:c r="E20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20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20" s="3" t="str">
        <x:v>Набор в классы «Математической вертикали»</x:v>
      </x:c>
      <x:c r="H20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20" s="10" t="str"/>
      <x:c r="J20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20" s="3" t="str"/>
      <x:c r="L20" s="3" t="str"/>
      <x:c r="M20" s="8" t="n">
        <x:v>27</x:v>
      </x:c>
      <x:c r="N20" s="8" t="n">
        <x:v>22</x:v>
      </x:c>
      <x:c r="O20" s="8" t="n">
        <x:v>21</x:v>
      </x:c>
      <x:c r="P20" s="8" t="n">
        <x:v>75</x:v>
      </x:c>
      <x:c r="Q20" s="8" t="n">
        <x:v>92</x:v>
      </x:c>
      <x:c r="R20" s="8"/>
      <x:c r="S20" s="3" t="str">
        <x:v>Да</x:v>
      </x:c>
      <x:c r="T20" s="3" t="str">
        <x:v>Не отмечена в проверенных таблицах</x:v>
      </x:c>
      <x:c r="U20" s="3" t="str">
        <x:v>Да</x:v>
      </x:c>
      <x:c r="V20" s="3" t="str">
        <x:v>Да</x:v>
      </x:c>
      <x:c r="W20" s="3" t="str"/>
      <x:c r="X20" s="3" t="str">
        <x:v>https://vertical.sch-int.ru/vstupitelnaya-7-9-2026/; https://www.mgpu.ru/wp-content/uploads/2026/09/15.09.2026-Pr-735-shkoly-proektov_vertikali-.pdf#page=31</x:v>
      </x:c>
      <x:c r="Y20" s="9" t="n">
        <x:v>46304</x:v>
      </x:c>
    </x:row>
    <x:row r="21" ht="80" customHeight="1">
      <x:c r="A21" s="3" t="str">
        <x:v>Школа № 1501</x:v>
      </x:c>
      <x:c r="B21" s="3" t="str">
        <x:v>Москва</x:v>
      </x:c>
      <x:c r="C21" s="3" t="str">
        <x:v>Москва</x:v>
      </x:c>
      <x:c r="D21" s="3" t="str">
        <x:v>7, 8, 9</x:v>
      </x:c>
      <x:c r="E21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21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21" s="3" t="str">
        <x:v>Набор в классы «Математической вертикали»</x:v>
      </x:c>
      <x:c r="H21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21" s="10" t="str"/>
      <x:c r="J21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21" s="3" t="str"/>
      <x:c r="L21" s="3" t="str"/>
      <x:c r="M21" s="8" t="n">
        <x:v>13</x:v>
      </x:c>
      <x:c r="N21" s="8" t="n">
        <x:v>17</x:v>
      </x:c>
      <x:c r="O21" s="8" t="n">
        <x:v>22</x:v>
      </x:c>
      <x:c r="P21" s="8"/>
      <x:c r="Q21" s="8"/>
      <x:c r="R21" s="8"/>
      <x:c r="S21" s="3" t="str">
        <x:v>Не отмечена в проверенных таблицах</x:v>
      </x:c>
      <x:c r="T21" s="3" t="str">
        <x:v>Не отмечена в проверенных таблицах</x:v>
      </x:c>
      <x:c r="U21" s="3" t="str"/>
      <x:c r="V21" s="3" t="str">
        <x:v>Да</x:v>
      </x:c>
      <x:c r="W21" s="3" t="str">
        <x:v>Да</x:v>
      </x:c>
      <x:c r="X21" s="3" t="str">
        <x:v>https://vertical.sch-int.ru/vstupitelnaya-7-9-2026/; https://www.mgpu.ru/wp-content/uploads/2026/09/15.09.2026-Pr-735-shkoly-proektov_vertikali-.pdf#page=39</x:v>
      </x:c>
      <x:c r="Y21" s="9" t="n">
        <x:v>46304</x:v>
      </x:c>
    </x:row>
    <x:row r="22" ht="80" customHeight="1">
      <x:c r="A22" s="3" t="str">
        <x:v>Школа № 1329</x:v>
      </x:c>
      <x:c r="B22" s="3" t="str">
        <x:v>Москва</x:v>
      </x:c>
      <x:c r="C22" s="3" t="str">
        <x:v>Москва</x:v>
      </x:c>
      <x:c r="D22" s="3" t="str">
        <x:v>7, 8, 9</x:v>
      </x:c>
      <x:c r="E22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22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22" s="3" t="str">
        <x:v>Набор в классы «Математической вертикали»</x:v>
      </x:c>
      <x:c r="H22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22" s="10" t="str"/>
      <x:c r="J22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22" s="3" t="str"/>
      <x:c r="L22" s="3" t="str"/>
      <x:c r="M22" s="8" t="n">
        <x:v>34</x:v>
      </x:c>
      <x:c r="N22" s="8" t="n">
        <x:v>31</x:v>
      </x:c>
      <x:c r="O22" s="8" t="n">
        <x:v>23</x:v>
      </x:c>
      <x:c r="P22" s="8"/>
      <x:c r="Q22" s="8"/>
      <x:c r="R22" s="8"/>
      <x:c r="S22" s="3" t="str">
        <x:v>Да</x:v>
      </x:c>
      <x:c r="T22" s="3" t="str">
        <x:v>Не отмечена в проверенных таблицах</x:v>
      </x:c>
      <x:c r="U22" s="3" t="str">
        <x:v>Да</x:v>
      </x:c>
      <x:c r="V22" s="3" t="str">
        <x:v>Да</x:v>
      </x:c>
      <x:c r="W22" s="3" t="str"/>
      <x:c r="X22" s="3" t="str">
        <x:v>https://vertical.sch-int.ru/vstupitelnaya-7-9-2026/; https://www.mgpu.ru/wp-content/uploads/2026/09/15.09.2026-Pr-735-shkoly-proektov_vertikali-.pdf#page=36</x:v>
      </x:c>
      <x:c r="Y22" s="9" t="n">
        <x:v>46304</x:v>
      </x:c>
    </x:row>
    <x:row r="23" ht="80" customHeight="1">
      <x:c r="A23" s="3" t="str">
        <x:v>Физико-Математическая школа-интернат СФУ</x:v>
      </x:c>
      <x:c r="B23" s="3" t="str">
        <x:v>Красноярский край</x:v>
      </x:c>
      <x:c r="C23" s="3" t="str">
        <x:v>Красноярск</x:v>
      </x:c>
      <x:c r="D23" s="3" t="str">
        <x:v>10</x:v>
      </x:c>
      <x:c r="E23" s="3" t="str">
        <x:v>Письменный комплексный экзамен: математика, физика, информатика; 3 ч 55 мин. Для дистанционного участия предусмотрено дополнительное собеседование.</x:v>
      </x:c>
      <x:c r="F23" s="3" t="str">
        <x:v>2026: экзамен 30 мая, резерв 3 июня; зачисление в июне–июле. Даты 2027 ещё не опубликованы.</x:v>
      </x:c>
      <x:c r="G23" s="3" t="str">
        <x:v>Школьные правила приёма</x:v>
      </x:c>
      <x:c r="H23" s="10" t="str">
        <x:f>IFERROR(HYPERLINK("https://fms.sfu.ru/postuplenie/","https://fms.sfu.ru/postuplenie/"),"https://fms.sfu.ru/postuplenie/")</x:f>
        <x:v>https://fms.sfu.ru/postuplenie/</x:v>
      </x:c>
      <x:c r="I23" s="10" t="str">
        <x:f>IFERROR(HYPERLINK("https://fms.sfu.ru/postuplenie/demoversiya/","https://fms.sfu.ru/postuplenie/demoversiya/"),"https://fms.sfu.ru/postuplenie/demoversiya/")</x:f>
        <x:v>https://fms.sfu.ru/postuplenie/demoversiya/</x:v>
      </x:c>
      <x:c r="J23" s="10" t="str"/>
      <x:c r="K23" s="3" t="str"/>
      <x:c r="L23" s="3" t="str"/>
      <x:c r="M23" s="8" t="n">
        <x:v>87</x:v>
      </x:c>
      <x:c r="N23" s="8" t="n">
        <x:v>23</x:v>
      </x:c>
      <x:c r="O23" s="8" t="n">
        <x:v>24</x:v>
      </x:c>
      <x:c r="P23" s="8" t="n">
        <x:v>55</x:v>
      </x:c>
      <x:c r="Q23" s="8" t="n">
        <x:v>41</x:v>
      </x:c>
      <x:c r="R23" s="8" t="n">
        <x:v>40</x:v>
      </x:c>
      <x:c r="S23" s="3" t="str">
        <x:v>Не отмечена в проверенных таблицах</x:v>
      </x:c>
      <x:c r="T23" s="3" t="str">
        <x:v>Не отмечена в проверенных таблицах</x:v>
      </x:c>
      <x:c r="U23" s="3" t="str"/>
      <x:c r="V23" s="3" t="str"/>
      <x:c r="W23" s="3" t="str"/>
      <x:c r="X23" s="3" t="str">
        <x:v>https://fms.sfu.ru/postuplenie/; https://fms.sfu.ru/postuplenie/demoversiya/</x:v>
      </x:c>
      <x:c r="Y23" s="9" t="n">
        <x:v>46305</x:v>
      </x:c>
    </x:row>
    <x:row r="24" ht="80" customHeight="1">
      <x:c r="A24" s="3" t="str">
        <x:v>Школа № 1253</x:v>
      </x:c>
      <x:c r="B24" s="3" t="str">
        <x:v>Москва</x:v>
      </x:c>
      <x:c r="C24" s="3" t="str">
        <x:v>Москва</x:v>
      </x:c>
      <x:c r="D24" s="3" t="str">
        <x:v>7, 8, 9</x:v>
      </x:c>
      <x:c r="E24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24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24" s="3" t="str">
        <x:v>Набор в классы «Математической вертикали»</x:v>
      </x:c>
      <x:c r="H24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24" s="10" t="str"/>
      <x:c r="J24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24" s="3" t="str"/>
      <x:c r="L24" s="3" t="str"/>
      <x:c r="M24" s="8" t="n">
        <x:v>18</x:v>
      </x:c>
      <x:c r="N24" s="8" t="n">
        <x:v>19</x:v>
      </x:c>
      <x:c r="O24" s="8" t="n">
        <x:v>25</x:v>
      </x:c>
      <x:c r="P24" s="8"/>
      <x:c r="Q24" s="8"/>
      <x:c r="R24" s="8"/>
      <x:c r="S24" s="3" t="str">
        <x:v>Не отмечена в проверенных таблицах</x:v>
      </x:c>
      <x:c r="T24" s="3" t="str">
        <x:v>Не отмечена в проверенных таблицах</x:v>
      </x:c>
      <x:c r="U24" s="3" t="str"/>
      <x:c r="V24" s="3" t="str">
        <x:v>Да</x:v>
      </x:c>
      <x:c r="W24" s="3" t="str">
        <x:v>Да</x:v>
      </x:c>
      <x:c r="X24" s="3" t="str">
        <x:v>https://vertical.sch-int.ru/vstupitelnaya-7-9-2026/; https://www.mgpu.ru/wp-content/uploads/2026/09/15.09.2026-Pr-735-shkoly-proektov_vertikali-.pdf#page=35</x:v>
      </x:c>
      <x:c r="Y24" s="9" t="n">
        <x:v>46304</x:v>
      </x:c>
    </x:row>
    <x:row r="25" ht="80" customHeight="1">
      <x:c r="A25" s="3" t="str">
        <x:v>Лицей Финансового университета</x:v>
      </x:c>
      <x:c r="B25" s="3" t="str">
        <x:v>Москва</x:v>
      </x:c>
      <x:c r="C25" s="3" t="str">
        <x:v>Москва</x:v>
      </x:c>
      <x:c r="D25" s="3" t="str">
        <x:v>10</x:v>
      </x:c>
      <x:c r="E25" s="3" t="str">
        <x:v>Комплексный тест по предметам профиля, включает математику; 180 минут.</x:v>
      </x:c>
      <x:c r="F25" s="3" t="str">
        <x:v>2026: заявки 2 марта–10 апреля; комплексный тест 13–27 апреля; документы рекомендованных 25 июня–11 июля.</x:v>
      </x:c>
      <x:c r="G25" s="3" t="str">
        <x:v>Школьные правила приёма</x:v>
      </x:c>
      <x:c r="H25" s="10" t="str">
        <x:f>IFERROR(HYPERLINK("https://www.fa.ru/school/priyemka/10-class/","https://www.fa.ru/school/priyemka/10-class/"),"https://www.fa.ru/school/priyemka/10-class/")</x:f>
        <x:v>https://www.fa.ru/school/priyemka/10-class/</x:v>
      </x:c>
      <x:c r="I25" s="10" t="str"/>
      <x:c r="J25" s="3" t="str"/>
      <x:c r="K25" s="3" t="str"/>
      <x:c r="L25" s="3" t="str"/>
      <x:c r="M25" s="8" t="n">
        <x:v>25</x:v>
      </x:c>
      <x:c r="N25" s="8" t="n">
        <x:v>27</x:v>
      </x:c>
      <x:c r="O25" s="8" t="n">
        <x:v>26</x:v>
      </x:c>
      <x:c r="P25" s="8" t="n">
        <x:v>16</x:v>
      </x:c>
      <x:c r="Q25" s="8" t="n">
        <x:v>19</x:v>
      </x:c>
      <x:c r="R25" s="8" t="n">
        <x:v>15</x:v>
      </x:c>
      <x:c r="S25" s="3" t="str">
        <x:v>Да</x:v>
      </x:c>
      <x:c r="T25" s="3" t="str">
        <x:v>Не отмечена в проверенных таблицах</x:v>
      </x:c>
      <x:c r="U25" s="3" t="str"/>
      <x:c r="V25" s="3" t="str"/>
      <x:c r="W25" s="3" t="str"/>
      <x:c r="X25" s="3" t="str">
        <x:v>https://www.fa.ru/school/priyemka/10-class/</x:v>
      </x:c>
      <x:c r="Y25" s="9" t="n">
        <x:v>46305</x:v>
      </x:c>
    </x:row>
    <x:row r="26" ht="80" customHeight="1">
      <x:c r="A26" s="3" t="str">
        <x:v>Школа № 2086</x:v>
      </x:c>
      <x:c r="B26" s="3" t="str">
        <x:v>Москва</x:v>
      </x:c>
      <x:c r="C26" s="3" t="str">
        <x:v>Москва</x:v>
      </x:c>
      <x:c r="D26" s="3" t="str">
        <x:v>2 (программа «Дважды Два»); другие наборы на сайте; МВ: 7, 8, 9</x:v>
      </x:c>
      <x:c r="E26" s="3" t="str">
        <x:v>Письменная математика, русский, чтение и собеседования..</x:v>
      </x:c>
      <x:c r="F26" s="3" t="str">
        <x:v>2026: регистрация до 25 марта или заполнения квоты; испытания март–апрель; доборы летом.</x:v>
      </x:c>
      <x:c r="G26" s="3" t="str">
        <x:v>Школьные правила приёма</x:v>
      </x:c>
      <x:c r="H26" s="10" t="str">
        <x:f>IFERROR(HYPERLINK("https://mathbaby.ru/classes/2026/nabor-vo-2-klass-v-2086-v-2026-godu","https://mathbaby.ru/classes/2026/nabor-vo-2-klass-v-2086-v-2026-godu"),"https://mathbaby.ru/classes/2026/nabor-vo-2-klass-v-2086-v-2026-godu")</x:f>
        <x:v>https://mathbaby.ru/classes/2026/nabor-vo-2-klass-v-2086-v-2026-godu</x:v>
      </x:c>
      <x:c r="I26" s="10" t="str"/>
      <x:c r="J26" s="3" t="str"/>
      <x:c r="K26" s="3" t="str"/>
      <x:c r="L26" s="3" t="str"/>
      <x:c r="M26" s="8" t="n">
        <x:v>24</x:v>
      </x:c>
      <x:c r="N26" s="8" t="n">
        <x:v>24</x:v>
      </x:c>
      <x:c r="O26" s="8" t="n">
        <x:v>27</x:v>
      </x:c>
      <x:c r="P26" s="8" t="n">
        <x:v>92</x:v>
      </x:c>
      <x:c r="Q26" s="8" t="n">
        <x:v>99</x:v>
      </x:c>
      <x:c r="R26" s="8" t="n">
        <x:v>95</x:v>
      </x:c>
      <x:c r="S26" s="3" t="str">
        <x:v>Да</x:v>
      </x:c>
      <x:c r="T26" s="3" t="str">
        <x:v>Да</x:v>
      </x:c>
      <x:c r="U26" s="3" t="str">
        <x:v>Да</x:v>
      </x:c>
      <x:c r="V26" s="3" t="str">
        <x:v>Да</x:v>
      </x:c>
      <x:c r="W26" s="3" t="str"/>
      <x:c r="X26" s="10" t="str">
        <x:v>https://mathbaby.ru/classes/2026/nabor-vo-2-klass-v-2086-v-2026-godu</x:v>
      </x:c>
      <x:c r="Y26" s="9" t="n">
        <x:v>46305</x:v>
      </x:c>
    </x:row>
    <x:row r="27" ht="80" customHeight="1">
      <x:c r="A27" s="3" t="str">
        <x:v>Школа № 179</x:v>
      </x:c>
      <x:c r="B27" s="3" t="str">
        <x:v>Москва</x:v>
      </x:c>
      <x:c r="C27" s="3" t="str">
        <x:v>Москва</x:v>
      </x:c>
      <x:c r="D27" s="3" t="str">
        <x:v>9</x:v>
      </x:c>
      <x:c r="E27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27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27" s="3" t="str">
        <x:v>Набор в классы «Математической вертикали»</x:v>
      </x:c>
      <x:c r="H27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27" s="10" t="str"/>
      <x:c r="J27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27" s="10" t="str">
        <x:f>IFERROR(HYPERLINK("https://t.me/school179moscow","https://t.me/school179moscow"),"https://t.me/school179moscow")</x:f>
        <x:v>https://t.me/school179moscow</x:v>
      </x:c>
      <x:c r="L27" s="3" t="str"/>
      <x:c r="M27" s="8" t="n">
        <x:v>29</x:v>
      </x:c>
      <x:c r="N27" s="8" t="n">
        <x:v>34</x:v>
      </x:c>
      <x:c r="O27" s="8" t="n">
        <x:v>28</x:v>
      </x:c>
      <x:c r="P27" s="8" t="n">
        <x:v>6</x:v>
      </x:c>
      <x:c r="Q27" s="8" t="n">
        <x:v>6</x:v>
      </x:c>
      <x:c r="R27" s="8" t="n">
        <x:v>7</x:v>
      </x:c>
      <x:c r="S27" s="3" t="str">
        <x:v>Да</x:v>
      </x:c>
      <x:c r="T27" s="3" t="str">
        <x:v>Да</x:v>
      </x:c>
      <x:c r="U27" s="3" t="str">
        <x:v>Да</x:v>
      </x:c>
      <x:c r="V27" s="3" t="str">
        <x:v>Да</x:v>
      </x:c>
      <x:c r="W27" s="3" t="str"/>
      <x:c r="X27" s="3" t="str">
        <x:v>https://vertical.sch-int.ru/vstupitelnaya-7-9-2026/; https://www.mgpu.ru/wp-content/uploads/2026/09/15.09.2026-Pr-735-shkoly-proektov_vertikali-.pdf#page=43</x:v>
      </x:c>
      <x:c r="Y27" s="9" t="n">
        <x:v>46304</x:v>
      </x:c>
    </x:row>
    <x:row r="28" ht="80" customHeight="1">
      <x:c r="A28" s="3" t="str">
        <x:v>Школа № 2070 имени Героя Советского Союза Г.А. Вартаняна</x:v>
      </x:c>
      <x:c r="B28" s="3" t="str">
        <x:v>Москва</x:v>
      </x:c>
      <x:c r="C28" s="3" t="str">
        <x:v>Москва</x:v>
      </x:c>
      <x:c r="D28" s="3" t="str">
        <x:v>7, 8, 9</x:v>
      </x:c>
      <x:c r="E28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28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28" s="3" t="str">
        <x:v>Набор в классы «Математической вертикали»</x:v>
      </x:c>
      <x:c r="H28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28" s="10" t="str"/>
      <x:c r="J28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28" s="3" t="str"/>
      <x:c r="L28" s="3" t="str"/>
      <x:c r="M28" s="8" t="n">
        <x:v>61</x:v>
      </x:c>
      <x:c r="N28" s="8" t="n">
        <x:v>40</x:v>
      </x:c>
      <x:c r="O28" s="8" t="n">
        <x:v>29</x:v>
      </x:c>
      <x:c r="P28" s="8"/>
      <x:c r="Q28" s="8"/>
      <x:c r="R28" s="8"/>
      <x:c r="S28" s="3" t="str">
        <x:v>Не отмечена в проверенных таблицах</x:v>
      </x:c>
      <x:c r="T28" s="3" t="str">
        <x:v>Не отмечена в проверенных таблицах</x:v>
      </x:c>
      <x:c r="U28" s="3" t="str"/>
      <x:c r="V28" s="3" t="str">
        <x:v>Да</x:v>
      </x:c>
      <x:c r="W28" s="3" t="str"/>
      <x:c r="X28" s="3" t="str">
        <x:v>https://vertical.sch-int.ru/vstupitelnaya-7-9-2026/; https://www.mgpu.ru/wp-content/uploads/2026/09/15.09.2026-Pr-735-shkoly-proektov_vertikali-.pdf#page=47</x:v>
      </x:c>
      <x:c r="Y28" s="9" t="n">
        <x:v>46304</x:v>
      </x:c>
    </x:row>
    <x:row r="29" ht="80" customHeight="1">
      <x:c r="A29" s="3" t="str">
        <x:v>Университетская гимназия МГУ имени М.В. Ломоносова</x:v>
      </x:c>
      <x:c r="B29" s="3" t="str">
        <x:v>Москва</x:v>
      </x:c>
      <x:c r="C29" s="3" t="str">
        <x:v>Москва</x:v>
      </x:c>
      <x:c r="D29" s="3" t="str">
        <x:v>8, 10</x:v>
      </x:c>
      <x:c r="E29" s="3" t="str">
        <x:v>Три этапа: дистанционный профильный тест, очная работа по трем предметам, летняя школа; математика для соответствующих профилей.</x:v>
      </x:c>
      <x:c r="F29" s="3" t="str">
        <x:v>2026: первый этап 20, 21, 24 февраля (резерв 28 февраля); далее очные работы и летняя школа.</x:v>
      </x:c>
      <x:c r="G29" s="3" t="str">
        <x:v>Школьные правила приёма</x:v>
      </x:c>
      <x:c r="H29" s="10" t="str">
        <x:f>IFERROR(HYPERLINK("https://www.school.msu.ru/admission/trials/","https://www.school.msu.ru/admission/trials/"),"https://www.school.msu.ru/admission/trials/")</x:f>
        <x:v>https://www.school.msu.ru/admission/trials/</x:v>
      </x:c>
      <x:c r="I29" s="10" t="str">
        <x:f>IFERROR(HYPERLINK("https://cloud.school.msu.ru/s/RrFW7W6Mwwmz3j7","https://cloud.school.msu.ru/s/RrFW7W6Mwwmz3j7"),"https://cloud.school.msu.ru/s/RrFW7W6Mwwmz3j7")</x:f>
        <x:v>https://cloud.school.msu.ru/s/RrFW7W6Mwwmz3j7</x:v>
      </x:c>
      <x:c r="J29" s="3" t="str"/>
      <x:c r="K29" s="10" t="str">
        <x:f>IFERROR(HYPERLINK("https://t.me/schoolmsu","https://t.me/schoolmsu"),"https://t.me/schoolmsu")</x:f>
        <x:v>https://t.me/schoolmsu</x:v>
      </x:c>
      <x:c r="L29" s="3" t="str"/>
      <x:c r="M29" s="8" t="n">
        <x:v>47</x:v>
      </x:c>
      <x:c r="N29" s="8" t="n">
        <x:v>39</x:v>
      </x:c>
      <x:c r="O29" s="8" t="n">
        <x:v>30</x:v>
      </x:c>
      <x:c r="P29" s="8" t="n">
        <x:v>12</x:v>
      </x:c>
      <x:c r="Q29" s="8" t="n">
        <x:v>9</x:v>
      </x:c>
      <x:c r="R29" s="8" t="n">
        <x:v>6</x:v>
      </x:c>
      <x:c r="S29" s="3" t="str">
        <x:v>Да</x:v>
      </x:c>
      <x:c r="T29" s="3" t="str">
        <x:v>Не отмечена в проверенных таблицах</x:v>
      </x:c>
      <x:c r="U29" s="3" t="str"/>
      <x:c r="V29" s="3" t="str"/>
      <x:c r="W29" s="3" t="str"/>
      <x:c r="X29" s="3" t="str">
        <x:v>https://www.school.msu.ru/admission/trials/; https://cloud.school.msu.ru/s/RrFW7W6Mwwmz3j7</x:v>
      </x:c>
      <x:c r="Y29" s="9" t="n">
        <x:v>46305</x:v>
      </x:c>
    </x:row>
    <x:row r="30" ht="80" customHeight="1">
      <x:c r="A30" s="3" t="str">
        <x:v>Школа № 1409</x:v>
      </x:c>
      <x:c r="B30" s="3" t="str">
        <x:v>Москва</x:v>
      </x:c>
      <x:c r="C30" s="3" t="str">
        <x:v>Москва</x:v>
      </x:c>
      <x:c r="D30" s="3" t="str">
        <x:v>7, 8, 9</x:v>
      </x:c>
      <x:c r="E30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30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30" s="3" t="str">
        <x:v>Набор в классы «Математической вертикали»</x:v>
      </x:c>
      <x:c r="H30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30" s="10" t="str"/>
      <x:c r="J30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30" s="3" t="str"/>
      <x:c r="L30" s="3" t="str"/>
      <x:c r="M30" s="8" t="n">
        <x:v>38</x:v>
      </x:c>
      <x:c r="N30" s="8" t="n">
        <x:v>37</x:v>
      </x:c>
      <x:c r="O30" s="8" t="n">
        <x:v>32</x:v>
      </x:c>
      <x:c r="P30" s="8"/>
      <x:c r="Q30" s="8"/>
      <x:c r="R30" s="8"/>
      <x:c r="S30" s="3" t="str">
        <x:v>Не отмечена в проверенных таблицах</x:v>
      </x:c>
      <x:c r="T30" s="3" t="str">
        <x:v>Не отмечена в проверенных таблицах</x:v>
      </x:c>
      <x:c r="U30" s="3" t="str"/>
      <x:c r="V30" s="3" t="str">
        <x:v>Да</x:v>
      </x:c>
      <x:c r="W30" s="3" t="str"/>
      <x:c r="X30" s="3" t="str">
        <x:v>https://vertical.sch-int.ru/vstupitelnaya-7-9-2026/; https://www.mgpu.ru/wp-content/uploads/2026/09/15.09.2026-Pr-735-shkoly-proektov_vertikali-.pdf#page=38</x:v>
      </x:c>
      <x:c r="Y30" s="9" t="n">
        <x:v>46304</x:v>
      </x:c>
    </x:row>
    <x:row r="31" ht="80" customHeight="1">
      <x:c r="A31" s="3" t="str">
        <x:v>Академическая школа № 1534</x:v>
      </x:c>
      <x:c r="B31" s="3" t="str">
        <x:v>Москва</x:v>
      </x:c>
      <x:c r="C31" s="3" t="str">
        <x:v>Москва</x:v>
      </x:c>
      <x:c r="D31" s="3" t="str">
        <x:v>7, 8, 9</x:v>
      </x:c>
      <x:c r="E31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31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31" s="3" t="str">
        <x:v>Набор в классы «Математической вертикали»</x:v>
      </x:c>
      <x:c r="H31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31" s="10" t="str"/>
      <x:c r="J31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31" s="10" t="str">
        <x:f>IFERROR(HYPERLINK("https://t.me/msk1534","https://t.me/msk1534"),"https://t.me/msk1534")</x:f>
        <x:v>https://t.me/msk1534</x:v>
      </x:c>
      <x:c r="L31" s="3" t="str"/>
      <x:c r="M31" s="8" t="n">
        <x:v>30</x:v>
      </x:c>
      <x:c r="N31" s="8" t="n">
        <x:v>35</x:v>
      </x:c>
      <x:c r="O31" s="8" t="n">
        <x:v>33</x:v>
      </x:c>
      <x:c r="P31" s="8"/>
      <x:c r="Q31" s="8" t="n">
        <x:v>90</x:v>
      </x:c>
      <x:c r="R31" s="8" t="n">
        <x:v>80</x:v>
      </x:c>
      <x:c r="S31" s="3" t="str">
        <x:v>Не отмечена в проверенных таблицах</x:v>
      </x:c>
      <x:c r="T31" s="3" t="str">
        <x:v>Не отмечена в проверенных таблицах</x:v>
      </x:c>
      <x:c r="U31" s="3" t="str">
        <x:v>Да</x:v>
      </x:c>
      <x:c r="V31" s="3" t="str">
        <x:v>Да</x:v>
      </x:c>
      <x:c r="W31" s="3" t="str">
        <x:v>Да</x:v>
      </x:c>
      <x:c r="X31" s="3" t="str">
        <x:v>https://vertical.sch-int.ru/vstupitelnaya-7-9-2026/; https://www.mgpu.ru/wp-content/uploads/2026/09/15.09.2026-Pr-735-shkoly-proektov_vertikali-.pdf#page=30</x:v>
      </x:c>
      <x:c r="Y31" s="9" t="n">
        <x:v>46304</x:v>
      </x:c>
    </x:row>
    <x:row r="32" ht="80" customHeight="1">
      <x:c r="A32" s="3" t="str">
        <x:v>Школа № 1517</x:v>
      </x:c>
      <x:c r="B32" s="3" t="str">
        <x:v>Москва</x:v>
      </x:c>
      <x:c r="C32" s="3" t="str">
        <x:v>Москва</x:v>
      </x:c>
      <x:c r="D32" s="3" t="str">
        <x:v>7, 8, 9</x:v>
      </x:c>
      <x:c r="E32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32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32" s="3" t="str">
        <x:v>Набор в классы «Математической вертикали»</x:v>
      </x:c>
      <x:c r="H32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32" s="10" t="str"/>
      <x:c r="J32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32" s="3" t="str"/>
      <x:c r="L32" s="3" t="str"/>
      <x:c r="M32" s="8" t="n">
        <x:v>33</x:v>
      </x:c>
      <x:c r="N32" s="8" t="n">
        <x:v>32</x:v>
      </x:c>
      <x:c r="O32" s="8" t="n">
        <x:v>35</x:v>
      </x:c>
      <x:c r="P32" s="8"/>
      <x:c r="Q32" s="8"/>
      <x:c r="R32" s="8"/>
      <x:c r="S32" s="3" t="str">
        <x:v>Не отмечена в проверенных таблицах</x:v>
      </x:c>
      <x:c r="T32" s="3" t="str">
        <x:v>Не отмечена в проверенных таблицах</x:v>
      </x:c>
      <x:c r="U32" s="3" t="str"/>
      <x:c r="V32" s="3" t="str">
        <x:v>Да</x:v>
      </x:c>
      <x:c r="W32" s="3" t="str"/>
      <x:c r="X32" s="3" t="str">
        <x:v>https://vertical.sch-int.ru/vstupitelnaya-7-9-2026/; https://www.mgpu.ru/wp-content/uploads/2026/09/15.09.2026-Pr-735-shkoly-proektov_vertikali-.pdf#page=40</x:v>
      </x:c>
      <x:c r="Y32" s="9" t="n">
        <x:v>46304</x:v>
      </x:c>
    </x:row>
    <x:row r="33" ht="80" customHeight="1">
      <x:c r="A33" s="3" t="str">
        <x:v>Инженерная школа № 1581</x:v>
      </x:c>
      <x:c r="B33" s="3" t="str">
        <x:v>Москва</x:v>
      </x:c>
      <x:c r="C33" s="3" t="str">
        <x:v>Москва</x:v>
      </x:c>
      <x:c r="D33" s="3" t="str">
        <x:v>7, 8, 9</x:v>
      </x:c>
      <x:c r="E33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33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33" s="3" t="str">
        <x:v>Набор в классы «Математической вертикали»</x:v>
      </x:c>
      <x:c r="H33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33" s="10" t="str"/>
      <x:c r="J33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33" s="3" t="str"/>
      <x:c r="L33" s="3" t="str"/>
      <x:c r="M33" s="8" t="n">
        <x:v>32</x:v>
      </x:c>
      <x:c r="N33" s="8" t="n">
        <x:v>28</x:v>
      </x:c>
      <x:c r="O33" s="8" t="n">
        <x:v>36</x:v>
      </x:c>
      <x:c r="P33" s="8" t="n">
        <x:v>31</x:v>
      </x:c>
      <x:c r="Q33" s="8" t="n">
        <x:v>35</x:v>
      </x:c>
      <x:c r="R33" s="8" t="n">
        <x:v>50</x:v>
      </x:c>
      <x:c r="S33" s="3" t="str">
        <x:v>Не отмечена в проверенных таблицах</x:v>
      </x:c>
      <x:c r="T33" s="3" t="str">
        <x:v>Не отмечена в проверенных таблицах</x:v>
      </x:c>
      <x:c r="U33" s="3" t="str"/>
      <x:c r="V33" s="3" t="str">
        <x:v>Да</x:v>
      </x:c>
      <x:c r="W33" s="3" t="str"/>
      <x:c r="X33" s="3" t="str">
        <x:v>https://vertical.sch-int.ru/vstupitelnaya-7-9-2026/; https://www.mgpu.ru/wp-content/uploads/2026/09/15.09.2026-Pr-735-shkoly-proektov_vertikali-.pdf#page=31</x:v>
      </x:c>
      <x:c r="Y33" s="9" t="n">
        <x:v>46304</x:v>
      </x:c>
    </x:row>
    <x:row r="34" ht="80" customHeight="1">
      <x:c r="A34" s="3" t="str">
        <x:v>Школа № 1568 имени Пабло Неруды</x:v>
      </x:c>
      <x:c r="B34" s="3" t="str">
        <x:v>Москва</x:v>
      </x:c>
      <x:c r="C34" s="3" t="str">
        <x:v>Москва</x:v>
      </x:c>
      <x:c r="D34" s="3" t="str">
        <x:v>7, 8, 9</x:v>
      </x:c>
      <x:c r="E34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34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34" s="3" t="str">
        <x:v>Набор в классы «Математической вертикали»</x:v>
      </x:c>
      <x:c r="H34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34" s="10" t="str"/>
      <x:c r="J34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34" s="3" t="str"/>
      <x:c r="L34" s="3" t="str"/>
      <x:c r="M34" s="8" t="n">
        <x:v>22</x:v>
      </x:c>
      <x:c r="N34" s="8" t="n">
        <x:v>33</x:v>
      </x:c>
      <x:c r="O34" s="8" t="n">
        <x:v>37</x:v>
      </x:c>
      <x:c r="P34" s="8" t="n">
        <x:v>59</x:v>
      </x:c>
      <x:c r="Q34" s="8" t="n">
        <x:v>51</x:v>
      </x:c>
      <x:c r="R34" s="8" t="n">
        <x:v>44</x:v>
      </x:c>
      <x:c r="S34" s="3" t="str">
        <x:v>Да</x:v>
      </x:c>
      <x:c r="T34" s="3" t="str">
        <x:v>Да</x:v>
      </x:c>
      <x:c r="U34" s="3" t="str">
        <x:v>Да</x:v>
      </x:c>
      <x:c r="V34" s="3" t="str">
        <x:v>Да</x:v>
      </x:c>
      <x:c r="W34" s="3" t="str"/>
      <x:c r="X34" s="3" t="str">
        <x:v>https://vertical.sch-int.ru/vstupitelnaya-7-9-2026/; https://www.mgpu.ru/wp-content/uploads/2026/09/15.09.2026-Pr-735-shkoly-proektov_vertikali-.pdf#page=42</x:v>
      </x:c>
      <x:c r="Y34" s="9" t="n">
        <x:v>46304</x:v>
      </x:c>
    </x:row>
    <x:row r="35" ht="80" customHeight="1">
      <x:c r="A35" s="3" t="str">
        <x:v>Экономический лицей РЭУ им. Г.В. Плеханова</x:v>
      </x:c>
      <x:c r="B35" s="3" t="str">
        <x:v>Москва</x:v>
      </x:c>
      <x:c r="C35" s="3" t="str">
        <x:v>Москва</x:v>
      </x:c>
      <x:c r="D35" s="3" t="str">
        <x:v>8–10</x:v>
      </x:c>
      <x:c r="E35" s="3" t="str">
        <x:v>Первый этап — комплексный тест, математическая часть: 10 заданий, максимум 30 баллов.</x:v>
      </x:c>
      <x:c r="F35" s="3" t="str">
        <x:v>Прием 2026/27; даты конкретных потоков на странице лицея.</x:v>
      </x:c>
      <x:c r="G35" s="3" t="str">
        <x:v>Школьные правила приёма</x:v>
      </x:c>
      <x:c r="H35" s="10" t="str">
        <x:f>IFERROR(HYPERLINK("https://rea.ru/pk/entrant/ekonomicheskiy-litsey","https://rea.ru/pk/entrant/ekonomicheskiy-litsey"),"https://rea.ru/pk/entrant/ekonomicheskiy-litsey")</x:f>
        <x:v>https://rea.ru/pk/entrant/ekonomicheskiy-litsey</x:v>
      </x:c>
      <x:c r="I35" s="10" t="str"/>
      <x:c r="J35" s="3" t="str"/>
      <x:c r="K35" s="3" t="str"/>
      <x:c r="L35" s="3" t="str"/>
      <x:c r="M35" s="8" t="n">
        <x:v>43</x:v>
      </x:c>
      <x:c r="N35" s="8" t="n">
        <x:v>44</x:v>
      </x:c>
      <x:c r="O35" s="8" t="n">
        <x:v>38</x:v>
      </x:c>
      <x:c r="P35" s="8" t="n">
        <x:v>45</x:v>
      </x:c>
      <x:c r="Q35" s="8" t="n">
        <x:v>58</x:v>
      </x:c>
      <x:c r="R35" s="8" t="n">
        <x:v>64</x:v>
      </x:c>
      <x:c r="S35" s="3" t="str">
        <x:v>Не отмечена в проверенных таблицах</x:v>
      </x:c>
      <x:c r="T35" s="3" t="str">
        <x:v>Не отмечена в проверенных таблицах</x:v>
      </x:c>
      <x:c r="U35" s="3" t="str"/>
      <x:c r="V35" s="3" t="str"/>
      <x:c r="W35" s="3" t="str"/>
      <x:c r="X35" s="10" t="str">
        <x:v>https://rea.ru/pk/entrant/ekonomicheskiy-litsey</x:v>
      </x:c>
      <x:c r="Y35" s="9" t="n">
        <x:v>46305</x:v>
      </x:c>
    </x:row>
    <x:row r="36" ht="80" customHeight="1">
      <x:c r="A36" s="3" t="str">
        <x:v>Школа № 1547</x:v>
      </x:c>
      <x:c r="B36" s="3" t="str">
        <x:v>Москва</x:v>
      </x:c>
      <x:c r="C36" s="3" t="str">
        <x:v>Москва</x:v>
      </x:c>
      <x:c r="D36" s="3" t="str">
        <x:v>7, 8, 9</x:v>
      </x:c>
      <x:c r="E36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36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36" s="3" t="str">
        <x:v>Набор в классы «Математической вертикали»</x:v>
      </x:c>
      <x:c r="H36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36" s="10" t="str"/>
      <x:c r="J36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36" s="3" t="str"/>
      <x:c r="L36" s="3" t="str"/>
      <x:c r="M36" s="8" t="n">
        <x:v>23</x:v>
      </x:c>
      <x:c r="N36" s="8" t="n">
        <x:v>29</x:v>
      </x:c>
      <x:c r="O36" s="8" t="n">
        <x:v>39</x:v>
      </x:c>
      <x:c r="P36" s="8"/>
      <x:c r="Q36" s="8"/>
      <x:c r="R36" s="8"/>
      <x:c r="S36" s="3" t="str">
        <x:v>Не отмечена в проверенных таблицах</x:v>
      </x:c>
      <x:c r="T36" s="3" t="str">
        <x:v>Не отмечена в проверенных таблицах</x:v>
      </x:c>
      <x:c r="U36" s="3" t="str">
        <x:v>Да</x:v>
      </x:c>
      <x:c r="V36" s="3" t="str">
        <x:v>Да</x:v>
      </x:c>
      <x:c r="W36" s="3" t="str"/>
      <x:c r="X36" s="3" t="str">
        <x:v>https://vertical.sch-int.ru/vstupitelnaya-7-9-2026/; https://www.mgpu.ru/wp-content/uploads/2026/09/15.09.2026-Pr-735-shkoly-proektov_vertikali-.pdf#page=41</x:v>
      </x:c>
      <x:c r="Y36" s="9" t="n">
        <x:v>46304</x:v>
      </x:c>
    </x:row>
    <x:row r="37" ht="80" customHeight="1">
      <x:c r="A37" s="3" t="str">
        <x:v>Школа № 2007 ФМШ</x:v>
      </x:c>
      <x:c r="B37" s="3" t="str">
        <x:v>Москва</x:v>
      </x:c>
      <x:c r="C37" s="3" t="str">
        <x:v>Москва</x:v>
      </x:c>
      <x:c r="D37" s="3" t="str">
        <x:v>7, 8, 9</x:v>
      </x:c>
      <x:c r="E37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37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37" s="3" t="str">
        <x:v>Набор в классы «Математической вертикали»</x:v>
      </x:c>
      <x:c r="H37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37" s="10" t="str"/>
      <x:c r="J37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37" s="3" t="str"/>
      <x:c r="L37" s="3" t="str"/>
      <x:c r="M37" s="8" t="n">
        <x:v>39</x:v>
      </x:c>
      <x:c r="N37" s="8" t="n">
        <x:v>43</x:v>
      </x:c>
      <x:c r="O37" s="8" t="n">
        <x:v>40</x:v>
      </x:c>
      <x:c r="P37" s="8" t="n">
        <x:v>24</x:v>
      </x:c>
      <x:c r="Q37" s="8" t="n">
        <x:v>10</x:v>
      </x:c>
      <x:c r="R37" s="8" t="n">
        <x:v>11</x:v>
      </x:c>
      <x:c r="S37" s="3" t="str">
        <x:v>Да</x:v>
      </x:c>
      <x:c r="T37" s="3" t="str">
        <x:v>Да</x:v>
      </x:c>
      <x:c r="U37" s="3" t="str">
        <x:v>Да</x:v>
      </x:c>
      <x:c r="V37" s="3" t="str">
        <x:v>Да</x:v>
      </x:c>
      <x:c r="W37" s="3" t="str">
        <x:v>Да</x:v>
      </x:c>
      <x:c r="X37" s="3" t="str">
        <x:v>https://vertical.sch-int.ru/vstupitelnaya-7-9-2026/; https://www.mgpu.ru/wp-content/uploads/2026/09/15.09.2026-Pr-735-shkoly-proektov_vertikali-.pdf#page=46</x:v>
      </x:c>
      <x:c r="Y37" s="9" t="n">
        <x:v>46304</x:v>
      </x:c>
    </x:row>
    <x:row r="38" ht="80" customHeight="1">
      <x:c r="A38" s="3" t="str">
        <x:v>Лицей при ТПУ</x:v>
      </x:c>
      <x:c r="B38" s="3" t="str">
        <x:v>Томская область</x:v>
      </x:c>
      <x:c r="C38" s="3" t="str">
        <x:v>Томск</x:v>
      </x:c>
      <x:c r="D38" s="3" t="str">
        <x:v>10, 11</x:v>
      </x:c>
      <x:c r="E38" s="3" t="str">
        <x:v>Индивидуальный отбор: математика и физика для технологического, математика и химия для естественнонаучного профиля; есть льготный прием.</x:v>
      </x:c>
      <x:c r="F38" s="3" t="str">
        <x:v>2026: документы в 10 класс 29 июня–1 июля; испытания 2–3 июля.</x:v>
      </x:c>
      <x:c r="G38" s="3" t="str">
        <x:v>Школьные правила приёма</x:v>
      </x:c>
      <x:c r="H38" s="10" t="str">
        <x:f>IFERROR(HYPERLINK("https://portal.tpu.ru/lyceum/entrants","https://portal.tpu.ru/lyceum/entrants"),"https://portal.tpu.ru/lyceum/entrants")</x:f>
        <x:v>https://portal.tpu.ru/lyceum/entrants</x:v>
      </x:c>
      <x:c r="I38" s="10" t="str"/>
      <x:c r="J38" s="3" t="str"/>
      <x:c r="K38" s="3" t="str"/>
      <x:c r="L38" s="3" t="str"/>
      <x:c r="M38" s="8" t="n">
        <x:v>36</x:v>
      </x:c>
      <x:c r="N38" s="8" t="n">
        <x:v>45</x:v>
      </x:c>
      <x:c r="O38" s="8" t="n">
        <x:v>41</x:v>
      </x:c>
      <x:c r="P38" s="8" t="n">
        <x:v>25</x:v>
      </x:c>
      <x:c r="Q38" s="8" t="n">
        <x:v>31</x:v>
      </x:c>
      <x:c r="R38" s="8" t="n">
        <x:v>21</x:v>
      </x:c>
      <x:c r="S38" s="3" t="str">
        <x:v>Не отмечена в проверенных таблицах</x:v>
      </x:c>
      <x:c r="T38" s="3" t="str">
        <x:v>Не отмечена в проверенных таблицах</x:v>
      </x:c>
      <x:c r="U38" s="3" t="str"/>
      <x:c r="V38" s="3" t="str"/>
      <x:c r="W38" s="3" t="str"/>
      <x:c r="X38" s="10" t="str">
        <x:v>https://portal.tpu.ru/lyceum/entrants</x:v>
      </x:c>
      <x:c r="Y38" s="9" t="n">
        <x:v>46305</x:v>
      </x:c>
    </x:row>
    <x:row r="39" ht="80" customHeight="1">
      <x:c r="A39" s="3" t="str">
        <x:v>Санкт-Петербургский губернаторский физико-математический лицей № 30</x:v>
      </x:c>
      <x:c r="B39" s="3" t="str">
        <x:v>Санкт-Петербург</x:v>
      </x:c>
      <x:c r="C39" s="3" t="str">
        <x:v>Санкт-Петербург</x:v>
      </x:c>
      <x:c r="D39" s="3" t="str">
        <x:v>5, 8, 9, 10</x:v>
      </x:c>
      <x:c r="E39" s="3" t="str">
        <x:v>В 8–10: два письменных тура по математике; второй тур 80 минут.</x:v>
      </x:c>
      <x:c r="F39" s="3" t="str">
        <x:v>Набор 2026; расписание на странице поступления; календарь следующего набора уточняется.</x:v>
      </x:c>
      <x:c r="G39" s="3" t="str">
        <x:v>Школьные правила приёма</x:v>
      </x:c>
      <x:c r="H39" s="10" t="str">
        <x:f>IFERROR(HYPERLINK("https://school30.spb.ru/rinvite.shtml","https://school30.spb.ru/rinvite.shtml"),"https://school30.spb.ru/rinvite.shtml")</x:f>
        <x:v>https://school30.spb.ru/rinvite.shtml</x:v>
      </x:c>
      <x:c r="I39" s="10" t="str"/>
      <x:c r="J39" s="3" t="str"/>
      <x:c r="K39" s="3" t="str"/>
      <x:c r="L39" s="3" t="str"/>
      <x:c r="M39" s="8" t="n">
        <x:v>35</x:v>
      </x:c>
      <x:c r="N39" s="8" t="n">
        <x:v>38</x:v>
      </x:c>
      <x:c r="O39" s="8" t="n">
        <x:v>42</x:v>
      </x:c>
      <x:c r="P39" s="8" t="n">
        <x:v>18</x:v>
      </x:c>
      <x:c r="Q39" s="8" t="n">
        <x:v>22</x:v>
      </x:c>
      <x:c r="R39" s="8" t="n">
        <x:v>23</x:v>
      </x:c>
      <x:c r="S39" s="3" t="str">
        <x:v>Да</x:v>
      </x:c>
      <x:c r="T39" s="3" t="str">
        <x:v>Да</x:v>
      </x:c>
      <x:c r="U39" s="3" t="str"/>
      <x:c r="V39" s="3" t="str"/>
      <x:c r="W39" s="3" t="str"/>
      <x:c r="X39" s="10" t="str">
        <x:v>https://school30.spb.ru/rinvite.shtml</x:v>
      </x:c>
      <x:c r="Y39" s="9" t="n">
        <x:v>46305</x:v>
      </x:c>
    </x:row>
    <x:row r="40" ht="80" customHeight="1">
      <x:c r="A40" s="3" t="str">
        <x:v>Школа № 444</x:v>
      </x:c>
      <x:c r="B40" s="3" t="str">
        <x:v>Москва</x:v>
      </x:c>
      <x:c r="C40" s="3" t="str">
        <x:v>Москва</x:v>
      </x:c>
      <x:c r="D40" s="3" t="str">
        <x:v>7, 8, 9</x:v>
      </x:c>
      <x:c r="E40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40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40" s="3" t="str">
        <x:v>Набор в классы «Математической вертикали»</x:v>
      </x:c>
      <x:c r="H40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40" s="10" t="str"/>
      <x:c r="J40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40" s="3" t="str"/>
      <x:c r="L40" s="3" t="str"/>
      <x:c r="M40" s="8" t="n">
        <x:v>51</x:v>
      </x:c>
      <x:c r="N40" s="8" t="n">
        <x:v>41</x:v>
      </x:c>
      <x:c r="O40" s="8" t="n">
        <x:v>43</x:v>
      </x:c>
      <x:c r="P40" s="8" t="n">
        <x:v>76</x:v>
      </x:c>
      <x:c r="Q40" s="8" t="n">
        <x:v>85</x:v>
      </x:c>
      <x:c r="R40" s="8"/>
      <x:c r="S40" s="3" t="str">
        <x:v>Да</x:v>
      </x:c>
      <x:c r="T40" s="3" t="str">
        <x:v>Да</x:v>
      </x:c>
      <x:c r="U40" s="3" t="str">
        <x:v>Да</x:v>
      </x:c>
      <x:c r="V40" s="3" t="str">
        <x:v>Да</x:v>
      </x:c>
      <x:c r="W40" s="3" t="str"/>
      <x:c r="X40" s="3" t="str">
        <x:v>https://vertical.sch-int.ru/vstupitelnaya-7-9-2026/; https://www.mgpu.ru/wp-content/uploads/2026/09/15.09.2026-Pr-735-shkoly-proektov_vertikali-.pdf#page=50</x:v>
      </x:c>
      <x:c r="Y40" s="9" t="n">
        <x:v>46304</x:v>
      </x:c>
    </x:row>
    <x:row r="41" ht="80" customHeight="1">
      <x:c r="A41" s="3" t="str">
        <x:v>Школа "Летово"</x:v>
      </x:c>
      <x:c r="B41" s="3" t="str">
        <x:v>Москва</x:v>
      </x:c>
      <x:c r="C41" s="3" t="str">
        <x:v>Москва</x:v>
      </x:c>
      <x:c r="D41" s="3" t="str">
        <x:v>7, 8, 9</x:v>
      </x:c>
      <x:c r="E41" s="3" t="str">
        <x:v>Диагностические и контрольные тестирования; экзамены по математике, русскому и английскому, комплексный/профильный экзамен; затем собеседования.</x:v>
      </x:c>
      <x:c r="F41" s="3" t="str">
        <x:v>Набор 2027: заявки 1 сентября 2026–7 февраля 2027; экзамены март; собеседования апрель–май; итоги до 30 июня.</x:v>
      </x:c>
      <x:c r="G41" s="3" t="str">
        <x:v>Школьные правила приёма</x:v>
      </x:c>
      <x:c r="H41" s="10" t="str">
        <x:f>IFERROR(HYPERLINK("https://letovo.ru/postuplenie/o-postuplenii","https://letovo.ru/postuplenie/o-postuplenii"),"https://letovo.ru/postuplenie/o-postuplenii")</x:f>
        <x:v>https://letovo.ru/postuplenie/o-postuplenii</x:v>
      </x:c>
      <x:c r="I41" s="10" t="str"/>
      <x:c r="J41" s="3" t="str"/>
      <x:c r="K41" s="3" t="str"/>
      <x:c r="L41" s="3" t="str"/>
      <x:c r="M41" s="8" t="n">
        <x:v>31</x:v>
      </x:c>
      <x:c r="N41" s="8" t="n">
        <x:v>36</x:v>
      </x:c>
      <x:c r="O41" s="8" t="n">
        <x:v>44</x:v>
      </x:c>
      <x:c r="P41" s="8" t="n">
        <x:v>30</x:v>
      </x:c>
      <x:c r="Q41" s="8" t="n">
        <x:v>39</x:v>
      </x:c>
      <x:c r="R41" s="8" t="n">
        <x:v>42</x:v>
      </x:c>
      <x:c r="S41" s="3" t="str">
        <x:v>Да</x:v>
      </x:c>
      <x:c r="T41" s="3" t="str">
        <x:v>Да</x:v>
      </x:c>
      <x:c r="U41" s="3" t="str">
        <x:v>Да</x:v>
      </x:c>
      <x:c r="V41" s="3" t="str"/>
      <x:c r="W41" s="3" t="str"/>
      <x:c r="X41" s="3" t="str">
        <x:v>https://letovo.ru/postuplenie/o-postuplenii</x:v>
      </x:c>
      <x:c r="Y41" s="9" t="n">
        <x:v>46305</x:v>
      </x:c>
    </x:row>
    <x:row r="42" ht="80" customHeight="1">
      <x:c r="A42" s="3" t="str">
        <x:v>Школа № 1533 "ЛИТ"</x:v>
      </x:c>
      <x:c r="B42" s="3" t="str">
        <x:v>Москва</x:v>
      </x:c>
      <x:c r="C42" s="3" t="str">
        <x:v>Москва</x:v>
      </x:c>
      <x:c r="D42" s="3" t="str">
        <x:v>3, 5, 6; добор 7–9</x:v>
      </x:c>
      <x:c r="E42" s="3" t="str">
        <x:v>Очное сканирование учебных достижений по математике, русскому и английскому языку.</x:v>
      </x:c>
      <x:c r="F42" s="3" t="str">
        <x:v>2026: основной набор апрель; добор 26 августа, анкета до 19 августа.</x:v>
      </x:c>
      <x:c r="G42" s="3" t="str">
        <x:v>Школьные правила приёма</x:v>
      </x:c>
      <x:c r="H42" s="10" t="str">
        <x:f>IFERROR(HYPERLINK("https://www.lit.msu.ru/entrants","https://www.lit.msu.ru/entrants"),"https://www.lit.msu.ru/entrants")</x:f>
        <x:v>https://www.lit.msu.ru/entrants</x:v>
      </x:c>
      <x:c r="I42" s="10" t="str"/>
      <x:c r="J42" s="3" t="str"/>
      <x:c r="K42" s="3" t="str"/>
      <x:c r="L42" s="3" t="str"/>
      <x:c r="M42" s="8" t="n">
        <x:v>37</x:v>
      </x:c>
      <x:c r="N42" s="8" t="n">
        <x:v>48</x:v>
      </x:c>
      <x:c r="O42" s="8" t="n">
        <x:v>45</x:v>
      </x:c>
      <x:c r="P42" s="8" t="n">
        <x:v>51</x:v>
      </x:c>
      <x:c r="Q42" s="8" t="n">
        <x:v>57</x:v>
      </x:c>
      <x:c r="R42" s="8" t="n">
        <x:v>58</x:v>
      </x:c>
      <x:c r="S42" s="3" t="str">
        <x:v>Не отмечена в проверенных таблицах</x:v>
      </x:c>
      <x:c r="T42" s="3" t="str">
        <x:v>Не отмечена в проверенных таблицах</x:v>
      </x:c>
      <x:c r="U42" s="3" t="str"/>
      <x:c r="V42" s="3" t="str">
        <x:v>Да</x:v>
      </x:c>
      <x:c r="W42" s="3" t="str"/>
      <x:c r="X42" s="10" t="str">
        <x:v>https://www.lit.msu.ru/entrants</x:v>
      </x:c>
      <x:c r="Y42" s="9" t="n">
        <x:v>46305</x:v>
      </x:c>
    </x:row>
    <x:row r="43" ht="80" customHeight="1">
      <x:c r="A43" s="3" t="str">
        <x:v>Шуваловская школа № 1448</x:v>
      </x:c>
      <x:c r="B43" s="3" t="str">
        <x:v>Москва</x:v>
      </x:c>
      <x:c r="C43" s="3" t="str">
        <x:v>Москва</x:v>
      </x:c>
      <x:c r="D43" s="3" t="str">
        <x:v>7, 8, 9</x:v>
      </x:c>
      <x:c r="E43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43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43" s="3" t="str">
        <x:v>Набор в классы «Математической вертикали»</x:v>
      </x:c>
      <x:c r="H43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43" s="10" t="str"/>
      <x:c r="J43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43" s="3" t="str"/>
      <x:c r="L43" s="3" t="str"/>
      <x:c r="M43" s="8" t="n">
        <x:v>80</x:v>
      </x:c>
      <x:c r="N43" s="8" t="n">
        <x:v>55</x:v>
      </x:c>
      <x:c r="O43" s="8" t="n">
        <x:v>46</x:v>
      </x:c>
      <x:c r="P43" s="8"/>
      <x:c r="Q43" s="8"/>
      <x:c r="R43" s="8"/>
      <x:c r="S43" s="3" t="str">
        <x:v>Да</x:v>
      </x:c>
      <x:c r="T43" s="3" t="str">
        <x:v>Не отмечена в проверенных таблицах</x:v>
      </x:c>
      <x:c r="U43" s="3" t="str"/>
      <x:c r="V43" s="3" t="str">
        <x:v>Да</x:v>
      </x:c>
      <x:c r="W43" s="3" t="str"/>
      <x:c r="X43" s="3" t="str">
        <x:v>https://vertical.sch-int.ru/vstupitelnaya-7-9-2026/; https://www.mgpu.ru/wp-content/uploads/2026/09/15.09.2026-Pr-735-shkoly-proektov_vertikali-.pdf#page=55</x:v>
      </x:c>
      <x:c r="Y43" s="9" t="n">
        <x:v>46304</x:v>
      </x:c>
    </x:row>
    <x:row r="44" ht="80" customHeight="1">
      <x:c r="A44" s="3" t="str">
        <x:v>Гимназия № 9 (Екатеринбург)</x:v>
      </x:c>
      <x:c r="B44" s="3" t="str">
        <x:v>Свердловская область</x:v>
      </x:c>
      <x:c r="C44" s="3" t="str">
        <x:v>Екатеринбург</x:v>
      </x:c>
      <x:c r="D44" s="3" t="str">
        <x:v>5, 8; 6–9 по вакансиям; 10–11 — профильный отбор</x:v>
      </x:c>
      <x:c r="E44" s="3" t="str">
        <x:v>Конкурсные экзамены; математика для физико-математических и математико-информационных 8-х классов. В 10 классы — результаты ОГЭ.</x:v>
      </x:c>
      <x:c r="F44" s="3" t="str">
        <x:v>Набор 2026 завершен к сентябрю; информирование не менее чем за 40 дней до отбора.</x:v>
      </x:c>
      <x:c r="G44" s="3" t="str">
        <x:v>Школьные правила приёма</x:v>
      </x:c>
      <x:c r="H44" s="10" t="str">
        <x:f>IFERROR(HYPERLINK("https://xn--9-7sbirdczi9n.xn--80acgfbsl1azdqr.xn--p1ai/?section_id=129","https://xn--9-7sbirdczi9n.xn--80acgfbsl1azdqr.xn--p1ai/?section_id=129"),"https://xn--9-7sbirdczi9n.xn--80acgfbsl1azdqr.xn--p1ai/?section_id=129")</x:f>
        <x:v>https://xn--9-7sbirdczi9n.xn--80acgfbsl1azdqr.xn--p1ai/?section_id=129</x:v>
      </x:c>
      <x:c r="I44" s="10" t="str"/>
      <x:c r="J44" s="3" t="str"/>
      <x:c r="K44" s="3" t="str"/>
      <x:c r="L44" s="3" t="str"/>
      <x:c r="M44" s="8" t="n">
        <x:v>52</x:v>
      </x:c>
      <x:c r="N44" s="8" t="n">
        <x:v>50</x:v>
      </x:c>
      <x:c r="O44" s="8" t="n">
        <x:v>48</x:v>
      </x:c>
      <x:c r="P44" s="8" t="n">
        <x:v>50</x:v>
      </x:c>
      <x:c r="Q44" s="8" t="n">
        <x:v>44</x:v>
      </x:c>
      <x:c r="R44" s="8" t="n">
        <x:v>43</x:v>
      </x:c>
      <x:c r="S44" s="3" t="str">
        <x:v>Да</x:v>
      </x:c>
      <x:c r="T44" s="3" t="str">
        <x:v>Да</x:v>
      </x:c>
      <x:c r="U44" s="3" t="str"/>
      <x:c r="V44" s="3" t="str"/>
      <x:c r="W44" s="3" t="str"/>
      <x:c r="X44" s="3" t="str">
        <x:v>https://xn--9-7sbirdczi9n.xn--80acgfbsl1azdqr.xn--p1ai/?section_id=129</x:v>
      </x:c>
      <x:c r="Y44" s="9" t="n">
        <x:v>46305</x:v>
      </x:c>
    </x:row>
    <x:row r="45" ht="80" customHeight="1">
      <x:c r="A45" s="3" t="str">
        <x:v>Школа № 1574</x:v>
      </x:c>
      <x:c r="B45" s="3" t="str">
        <x:v>Москва</x:v>
      </x:c>
      <x:c r="C45" s="3" t="str">
        <x:v>Москва</x:v>
      </x:c>
      <x:c r="D45" s="3" t="str">
        <x:v>7, 8, 9</x:v>
      </x:c>
      <x:c r="E45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45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45" s="3" t="str">
        <x:v>Набор в классы «Математической вертикали»</x:v>
      </x:c>
      <x:c r="H45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45" s="10" t="str"/>
      <x:c r="J45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45" s="3" t="str"/>
      <x:c r="L45" s="3" t="str"/>
      <x:c r="M45" s="8" t="n">
        <x:v>54</x:v>
      </x:c>
      <x:c r="N45" s="8" t="n">
        <x:v>54</x:v>
      </x:c>
      <x:c r="O45" s="8" t="n">
        <x:v>49</x:v>
      </x:c>
      <x:c r="P45" s="8"/>
      <x:c r="Q45" s="8"/>
      <x:c r="R45" s="8"/>
      <x:c r="S45" s="3" t="str">
        <x:v>Не отмечена в проверенных таблицах</x:v>
      </x:c>
      <x:c r="T45" s="3" t="str">
        <x:v>Не отмечена в проверенных таблицах</x:v>
      </x:c>
      <x:c r="U45" s="3" t="str"/>
      <x:c r="V45" s="3" t="str">
        <x:v>Да</x:v>
      </x:c>
      <x:c r="W45" s="3" t="str">
        <x:v>Да</x:v>
      </x:c>
      <x:c r="X45" s="3" t="str">
        <x:v>https://vertical.sch-int.ru/vstupitelnaya-7-9-2026/; https://www.mgpu.ru/wp-content/uploads/2026/09/15.09.2026-Pr-735-shkoly-proektov_vertikali-.pdf#page=42</x:v>
      </x:c>
      <x:c r="Y45" s="9" t="n">
        <x:v>46304</x:v>
      </x:c>
    </x:row>
    <x:row r="46" ht="80" customHeight="1">
      <x:c r="A46" s="3" t="str">
        <x:v>Лицей "Воробьёвы Горы"</x:v>
      </x:c>
      <x:c r="B46" s="3" t="str">
        <x:v>Москва</x:v>
      </x:c>
      <x:c r="C46" s="3" t="str">
        <x:v>Москва</x:v>
      </x:c>
      <x:c r="D46" s="3" t="str">
        <x:v>7, 8, 9</x:v>
      </x:c>
      <x:c r="E46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46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46" s="3" t="str">
        <x:v>Набор в классы «Математической вертикали»</x:v>
      </x:c>
      <x:c r="H46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46" s="10" t="str"/>
      <x:c r="J46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46" s="3" t="str"/>
      <x:c r="L46" s="3" t="str"/>
      <x:c r="M46" s="8" t="n">
        <x:v>92</x:v>
      </x:c>
      <x:c r="N46" s="8" t="n">
        <x:v>66</x:v>
      </x:c>
      <x:c r="O46" s="8" t="n">
        <x:v>50</x:v>
      </x:c>
      <x:c r="P46" s="8"/>
      <x:c r="Q46" s="8" t="n">
        <x:v>67</x:v>
      </x:c>
      <x:c r="R46" s="8" t="n">
        <x:v>37</x:v>
      </x:c>
      <x:c r="S46" s="3" t="str">
        <x:v>Да</x:v>
      </x:c>
      <x:c r="T46" s="3" t="str">
        <x:v>Да</x:v>
      </x:c>
      <x:c r="U46" s="3" t="str"/>
      <x:c r="V46" s="3" t="str">
        <x:v>Да</x:v>
      </x:c>
      <x:c r="W46" s="3" t="str">
        <x:v>Да</x:v>
      </x:c>
      <x:c r="X46" s="3" t="str">
        <x:v>https://vertical.sch-int.ru/vstupitelnaya-7-9-2026/; https://www.mgpu.ru/wp-content/uploads/2026/09/15.09.2026-Pr-735-shkoly-proektov_vertikali-.pdf#page=31</x:v>
      </x:c>
      <x:c r="Y46" s="9" t="n">
        <x:v>46304</x:v>
      </x:c>
    </x:row>
    <x:row r="47" ht="80" customHeight="1">
      <x:c r="A47" s="3" t="str">
        <x:v>Школа № 1231 имени В.Д. Поленова</x:v>
      </x:c>
      <x:c r="B47" s="3" t="str">
        <x:v>Москва</x:v>
      </x:c>
      <x:c r="C47" s="3" t="str">
        <x:v>Москва</x:v>
      </x:c>
      <x:c r="D47" s="3" t="str">
        <x:v>7, 8, 9</x:v>
      </x:c>
      <x:c r="E47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47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47" s="3" t="str">
        <x:v>Набор в классы «Математической вертикали»</x:v>
      </x:c>
      <x:c r="H47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47" s="10" t="str"/>
      <x:c r="J47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47" s="3" t="str"/>
      <x:c r="L47" s="3" t="str"/>
      <x:c r="M47" s="8" t="n">
        <x:v>41</x:v>
      </x:c>
      <x:c r="N47" s="8" t="n">
        <x:v>42</x:v>
      </x:c>
      <x:c r="O47" s="8" t="n">
        <x:v>51</x:v>
      </x:c>
      <x:c r="P47" s="8"/>
      <x:c r="Q47" s="8"/>
      <x:c r="R47" s="8"/>
      <x:c r="S47" s="3" t="str">
        <x:v>Не отмечена в проверенных таблицах</x:v>
      </x:c>
      <x:c r="T47" s="3" t="str">
        <x:v>Не отмечена в проверенных таблицах</x:v>
      </x:c>
      <x:c r="U47" s="3" t="str"/>
      <x:c r="V47" s="3" t="str">
        <x:v>Да</x:v>
      </x:c>
      <x:c r="W47" s="3" t="str"/>
      <x:c r="X47" s="3" t="str">
        <x:v>https://vertical.sch-int.ru/vstupitelnaya-7-9-2026/; https://www.mgpu.ru/wp-content/uploads/2026/09/15.09.2026-Pr-735-shkoly-proektov_vertikali-.pdf#page=34</x:v>
      </x:c>
      <x:c r="Y47" s="9" t="n">
        <x:v>46304</x:v>
      </x:c>
    </x:row>
    <x:row r="48" ht="80" customHeight="1">
      <x:c r="A48" s="3" t="str">
        <x:v>Областная Гимназия имени Е.М. Примакова</x:v>
      </x:c>
      <x:c r="B48" s="3" t="str">
        <x:v>Московская область</x:v>
      </x:c>
      <x:c r="C48" s="3" t="str">
        <x:v>Раздоры</x:v>
      </x:c>
      <x:c r="D48" s="3" t="str">
        <x:v>3–10 (по наличию мест)</x:v>
      </x:c>
      <x:c r="E48" s="3" t="str">
        <x:v>Предметное и психолого-педагогическое тестирование; опубликованы математические работы и спецификации по классам.</x:v>
      </x:c>
      <x:c r="F48" s="3" t="str">
        <x:v>2026/27: новый набор в 5 и 10; вакантные места уточняются после 1 июля.</x:v>
      </x:c>
      <x:c r="G48" s="3" t="str">
        <x:v>Школьные правила приёма</x:v>
      </x:c>
      <x:c r="H48" s="10" t="str">
        <x:f>IFERROR(HYPERLINK("https://www.primakov.school/admission-new","https://www.primakov.school/admission-new"),"https://www.primakov.school/admission-new")</x:f>
        <x:v>https://www.primakov.school/admission-new</x:v>
      </x:c>
      <x:c r="I48" s="10" t="str"/>
      <x:c r="J48" s="10" t="str"/>
      <x:c r="K48" s="3" t="str"/>
      <x:c r="L48" s="3" t="str"/>
      <x:c r="M48" s="8" t="n">
        <x:v>127</x:v>
      </x:c>
      <x:c r="N48" s="8" t="n">
        <x:v>53</x:v>
      </x:c>
      <x:c r="O48" s="8" t="n">
        <x:v>53</x:v>
      </x:c>
      <x:c r="P48" s="8" t="n">
        <x:v>39</x:v>
      </x:c>
      <x:c r="Q48" s="8" t="n">
        <x:v>13</x:v>
      </x:c>
      <x:c r="R48" s="8" t="n">
        <x:v>27</x:v>
      </x:c>
      <x:c r="S48" s="3" t="str">
        <x:v>Да</x:v>
      </x:c>
      <x:c r="T48" s="3" t="str">
        <x:v>Не отмечена в проверенных таблицах</x:v>
      </x:c>
      <x:c r="U48" s="3" t="str"/>
      <x:c r="V48" s="3" t="str"/>
      <x:c r="W48" s="3" t="str"/>
      <x:c r="X48" s="10" t="str">
        <x:v>https://www.primakov.school/admission-new</x:v>
      </x:c>
      <x:c r="Y48" s="9" t="n">
        <x:v>46305</x:v>
      </x:c>
    </x:row>
    <x:row r="49" ht="80" customHeight="1">
      <x:c r="A49" s="3" t="str">
        <x:v>Лицей № 131</x:v>
      </x:c>
      <x:c r="B49" s="3" t="str">
        <x:v>Татарстан</x:v>
      </x:c>
      <x:c r="C49" s="3" t="str">
        <x:v>Казань</x:v>
      </x:c>
      <x:c r="D49" s="3" t="str">
        <x:v>5, 6, 7, 8, 10</x:v>
      </x:c>
      <x:c r="E49" s="3" t="str">
        <x:v>5–7: базовый математический тест, затем углубленная работа и диктант; 8 класс: математика и физика.</x:v>
      </x:c>
      <x:c r="F49" s="3" t="str">
        <x:v>2026: вступительные в 5–8 классы 28–30 мая; точные даты регистрации и 10 класса на странице.</x:v>
      </x:c>
      <x:c r="G49" s="3" t="str">
        <x:v>Школьные правила приёма</x:v>
      </x:c>
      <x:c r="H49" s="10" t="str">
        <x:f>IFERROR(HYPERLINK("https://lyc131.ru/incoming","https://lyc131.ru/incoming"),"https://lyc131.ru/incoming")</x:f>
        <x:v>https://lyc131.ru/incoming</x:v>
      </x:c>
      <x:c r="I49" s="10" t="str">
        <x:f>IFERROR(HYPERLINK("https://edu.tatar.ru/vahit/fml131/page3478891.htm","https://edu.tatar.ru/vahit/fml131/page3478891.htm"),"https://edu.tatar.ru/vahit/fml131/page3478891.htm")</x:f>
        <x:v>https://edu.tatar.ru/vahit/fml131/page3478891.htm</x:v>
      </x:c>
      <x:c r="J49" s="3" t="str"/>
      <x:c r="K49" s="3" t="str"/>
      <x:c r="L49" s="3" t="str"/>
      <x:c r="M49" s="8" t="n">
        <x:v>44</x:v>
      </x:c>
      <x:c r="N49" s="8" t="n">
        <x:v>59</x:v>
      </x:c>
      <x:c r="O49" s="8" t="n">
        <x:v>54</x:v>
      </x:c>
      <x:c r="P49" s="8" t="n">
        <x:v>47</x:v>
      </x:c>
      <x:c r="Q49" s="8" t="n">
        <x:v>61</x:v>
      </x:c>
      <x:c r="R49" s="8" t="n">
        <x:v>46</x:v>
      </x:c>
      <x:c r="S49" s="3" t="str">
        <x:v>Да</x:v>
      </x:c>
      <x:c r="T49" s="3" t="str">
        <x:v>Да</x:v>
      </x:c>
      <x:c r="U49" s="3" t="str"/>
      <x:c r="V49" s="3" t="str"/>
      <x:c r="W49" s="3" t="str"/>
      <x:c r="X49" s="10" t="str">
        <x:v>https://lyc131.ru/incoming; https://edu.tatar.ru/vahit/fml131/page3478891.htm</x:v>
      </x:c>
      <x:c r="Y49" s="9" t="n">
        <x:v>46305</x:v>
      </x:c>
    </x:row>
    <x:row r="50" ht="80" customHeight="1">
      <x:c r="A50" s="3" t="str">
        <x:v>Школа № 1557 имени Петра Леонидовича Капицы</x:v>
      </x:c>
      <x:c r="B50" s="3" t="str">
        <x:v>Москва</x:v>
      </x:c>
      <x:c r="C50" s="3" t="str">
        <x:v>Москва</x:v>
      </x:c>
      <x:c r="D50" s="3" t="str">
        <x:v>7, 8, 9</x:v>
      </x:c>
      <x:c r="E50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50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50" s="3" t="str">
        <x:v>Набор в классы «Математической вертикали»</x:v>
      </x:c>
      <x:c r="H50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50" s="10" t="str"/>
      <x:c r="J50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50" s="3" t="str"/>
      <x:c r="L50" s="3" t="str"/>
      <x:c r="M50" s="8" t="n">
        <x:v>67</x:v>
      </x:c>
      <x:c r="N50" s="8" t="n">
        <x:v>73</x:v>
      </x:c>
      <x:c r="O50" s="8" t="n">
        <x:v>55</x:v>
      </x:c>
      <x:c r="P50" s="8"/>
      <x:c r="Q50" s="8"/>
      <x:c r="R50" s="8"/>
      <x:c r="S50" s="3" t="str">
        <x:v>Не отмечена в проверенных таблицах</x:v>
      </x:c>
      <x:c r="T50" s="3" t="str">
        <x:v>Не отмечена в проверенных таблицах</x:v>
      </x:c>
      <x:c r="U50" s="3" t="str"/>
      <x:c r="V50" s="3" t="str">
        <x:v>Да</x:v>
      </x:c>
      <x:c r="W50" s="3" t="str"/>
      <x:c r="X50" s="3" t="str">
        <x:v>https://vertical.sch-int.ru/vstupitelnaya-7-9-2026/; https://www.mgpu.ru/wp-content/uploads/2026/09/15.09.2026-Pr-735-shkoly-proektov_vertikali-.pdf#page=41</x:v>
      </x:c>
      <x:c r="Y50" s="9" t="n">
        <x:v>46304</x:v>
      </x:c>
    </x:row>
    <x:row r="51" ht="80" customHeight="1">
      <x:c r="A51" s="3" t="str">
        <x:v>Школа № 1158</x:v>
      </x:c>
      <x:c r="B51" s="3" t="str">
        <x:v>Москва</x:v>
      </x:c>
      <x:c r="C51" s="3" t="str">
        <x:v>Москва</x:v>
      </x:c>
      <x:c r="D51" s="3" t="str">
        <x:v>7, 8, 9</x:v>
      </x:c>
      <x:c r="E51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51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51" s="3" t="str">
        <x:v>Набор в классы «Математической вертикали»</x:v>
      </x:c>
      <x:c r="H51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51" s="10" t="str"/>
      <x:c r="J51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51" s="3" t="str"/>
      <x:c r="L51" s="3" t="str"/>
      <x:c r="M51" s="8" t="n">
        <x:v>90</x:v>
      </x:c>
      <x:c r="N51" s="8" t="n">
        <x:v>74</x:v>
      </x:c>
      <x:c r="O51" s="8" t="n">
        <x:v>56</x:v>
      </x:c>
      <x:c r="P51" s="8"/>
      <x:c r="Q51" s="8"/>
      <x:c r="R51" s="8"/>
      <x:c r="S51" s="3" t="str">
        <x:v>Не отмечена в проверенных таблицах</x:v>
      </x:c>
      <x:c r="T51" s="3" t="str">
        <x:v>Не отмечена в проверенных таблицах</x:v>
      </x:c>
      <x:c r="U51" s="3" t="str"/>
      <x:c r="V51" s="3" t="str">
        <x:v>Да</x:v>
      </x:c>
      <x:c r="W51" s="3" t="str"/>
      <x:c r="X51" s="3" t="str">
        <x:v>https://vertical.sch-int.ru/vstupitelnaya-7-9-2026/; https://www.mgpu.ru/wp-content/uploads/2026/09/15.09.2026-Pr-735-shkoly-proektov_vertikali-.pdf#page=33</x:v>
      </x:c>
      <x:c r="Y51" s="9" t="n">
        <x:v>46304</x:v>
      </x:c>
    </x:row>
    <x:row r="52" ht="80" customHeight="1">
      <x:c r="A52" s="3" t="str">
        <x:v>Лицей № 533 "Образовательный комплекс "Малая Охта"</x:v>
      </x:c>
      <x:c r="B52" s="3" t="str">
        <x:v>Санкт-Петербург</x:v>
      </x:c>
      <x:c r="C52" s="3" t="str">
        <x:v>Санкт-Петербург</x:v>
      </x:c>
      <x:c r="D52" s="3" t="str">
        <x:v>5; 8 (Сириус), прочие — по вакансиям</x:v>
      </x:c>
      <x:c r="E52" s="3" t="str">
        <x:v>5 класс: письменный отбор, включает математику, русский и английский языки</x:v>
      </x:c>
      <x:c r="F52" s="3" t="str">
        <x:v>Донабор 2026: 27–31 августа; основная кампания уточняется</x:v>
      </x:c>
      <x:c r="G52" s="3" t="str">
        <x:v>Школьные правила приёма</x:v>
      </x:c>
      <x:c r="H52" s="10" t="str">
        <x:f>IFERROR(HYPERLINK("https://oo-lyceum-533.ru/11-1.html","https://oo-lyceum-533.ru/11-1.html"),"https://oo-lyceum-533.ru/11-1.html")</x:f>
        <x:v>https://oo-lyceum-533.ru/11-1.html</x:v>
      </x:c>
      <x:c r="I52" s="3" t="str"/>
      <x:c r="J52" s="3" t="str"/>
      <x:c r="K52" s="3" t="str"/>
      <x:c r="L52" s="3" t="str"/>
      <x:c r="M52" s="8" t="n">
        <x:v>42</x:v>
      </x:c>
      <x:c r="N52" s="8" t="n">
        <x:v>56</x:v>
      </x:c>
      <x:c r="O52" s="8" t="n">
        <x:v>57</x:v>
      </x:c>
      <x:c r="P52" s="8"/>
      <x:c r="Q52" s="8"/>
      <x:c r="R52" s="8"/>
      <x:c r="S52" s="3" t="str">
        <x:v>Да</x:v>
      </x:c>
      <x:c r="T52" s="3" t="str">
        <x:v>Да</x:v>
      </x:c>
      <x:c r="U52" s="3" t="str"/>
      <x:c r="V52" s="3" t="str"/>
      <x:c r="W52" s="3" t="str"/>
      <x:c r="X52" s="3" t="str">
        <x:v>https://oo-lyceum-533.ru/11-1.html</x:v>
      </x:c>
      <x:c r="Y52" s="9" t="n">
        <x:v>46305</x:v>
      </x:c>
    </x:row>
    <x:row r="53" ht="80" customHeight="1">
      <x:c r="A53" s="3" t="str">
        <x:v>Школа № 1474</x:v>
      </x:c>
      <x:c r="B53" s="3" t="str">
        <x:v>Москва</x:v>
      </x:c>
      <x:c r="C53" s="3" t="str">
        <x:v>Москва</x:v>
      </x:c>
      <x:c r="D53" s="3" t="str">
        <x:v>7, 8, 9</x:v>
      </x:c>
      <x:c r="E53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53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53" s="3" t="str">
        <x:v>Набор в классы «Математической вертикали»</x:v>
      </x:c>
      <x:c r="H53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53" s="10" t="str"/>
      <x:c r="J53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53" s="3" t="str"/>
      <x:c r="L53" s="3" t="str"/>
      <x:c r="M53" s="8" t="n">
        <x:v>55</x:v>
      </x:c>
      <x:c r="N53" s="8" t="n">
        <x:v>49</x:v>
      </x:c>
      <x:c r="O53" s="8" t="n">
        <x:v>58</x:v>
      </x:c>
      <x:c r="P53" s="8"/>
      <x:c r="Q53" s="8"/>
      <x:c r="R53" s="8"/>
      <x:c r="S53" s="3" t="str">
        <x:v>Не отмечена в проверенных таблицах</x:v>
      </x:c>
      <x:c r="T53" s="3" t="str">
        <x:v>Не отмечена в проверенных таблицах</x:v>
      </x:c>
      <x:c r="U53" s="3" t="str"/>
      <x:c r="V53" s="3" t="str">
        <x:v>Да</x:v>
      </x:c>
      <x:c r="W53" s="3" t="str"/>
      <x:c r="X53" s="3" t="str">
        <x:v>https://vertical.sch-int.ru/vstupitelnaya-7-9-2026/; https://www.mgpu.ru/wp-content/uploads/2026/09/15.09.2026-Pr-735-shkoly-proektov_vertikali-.pdf#page=39</x:v>
      </x:c>
      <x:c r="Y53" s="9" t="n">
        <x:v>46304</x:v>
      </x:c>
    </x:row>
    <x:row r="54" ht="80" customHeight="1">
      <x:c r="A54" s="3" t="str">
        <x:v>Школа № 1298 "Профиль Куркино"</x:v>
      </x:c>
      <x:c r="B54" s="3" t="str">
        <x:v>Москва</x:v>
      </x:c>
      <x:c r="C54" s="3" t="str">
        <x:v>Москва</x:v>
      </x:c>
      <x:c r="D54" s="3" t="str">
        <x:v>7, 8, 9</x:v>
      </x:c>
      <x:c r="E54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54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54" s="3" t="str">
        <x:v>Набор в классы «Математической вертикали»</x:v>
      </x:c>
      <x:c r="H54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54" s="10" t="str"/>
      <x:c r="J54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54" s="3" t="str"/>
      <x:c r="L54" s="3" t="str"/>
      <x:c r="M54" s="8" t="n">
        <x:v>66</x:v>
      </x:c>
      <x:c r="N54" s="8" t="n">
        <x:v>62</x:v>
      </x:c>
      <x:c r="O54" s="8" t="n">
        <x:v>59</x:v>
      </x:c>
      <x:c r="P54" s="8"/>
      <x:c r="Q54" s="8"/>
      <x:c r="R54" s="8"/>
      <x:c r="S54" s="3" t="str">
        <x:v>Не отмечена в проверенных таблицах</x:v>
      </x:c>
      <x:c r="T54" s="3" t="str">
        <x:v>Не отмечена в проверенных таблицах</x:v>
      </x:c>
      <x:c r="U54" s="3" t="str"/>
      <x:c r="V54" s="3" t="str">
        <x:v>Да</x:v>
      </x:c>
      <x:c r="W54" s="3" t="str"/>
      <x:c r="X54" s="3" t="str">
        <x:v>https://vertical.sch-int.ru/vstupitelnaya-7-9-2026/; https://www.mgpu.ru/wp-content/uploads/2026/09/15.09.2026-Pr-735-shkoly-proektov_vertikali-.pdf#page=36</x:v>
      </x:c>
      <x:c r="Y54" s="9" t="n">
        <x:v>46304</x:v>
      </x:c>
    </x:row>
    <x:row r="55" ht="80" customHeight="1">
      <x:c r="A55" s="3" t="str">
        <x:v>Школа № 1520 имени Капцовых</x:v>
      </x:c>
      <x:c r="B55" s="3" t="str">
        <x:v>Москва</x:v>
      </x:c>
      <x:c r="C55" s="3" t="str">
        <x:v>Москва</x:v>
      </x:c>
      <x:c r="D55" s="3" t="str">
        <x:v>7, 8, 9</x:v>
      </x:c>
      <x:c r="E55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55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55" s="3" t="str">
        <x:v>Набор в классы «Математической вертикали»</x:v>
      </x:c>
      <x:c r="H55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55" s="10" t="str"/>
      <x:c r="J55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55" s="3" t="str"/>
      <x:c r="L55" s="3" t="str"/>
      <x:c r="M55" s="8" t="n">
        <x:v>63</x:v>
      </x:c>
      <x:c r="N55" s="8" t="n">
        <x:v>57</x:v>
      </x:c>
      <x:c r="O55" s="8" t="n">
        <x:v>60</x:v>
      </x:c>
      <x:c r="P55" s="8"/>
      <x:c r="Q55" s="8"/>
      <x:c r="R55" s="8"/>
      <x:c r="S55" s="3" t="str">
        <x:v>Не отмечена в проверенных таблицах</x:v>
      </x:c>
      <x:c r="T55" s="3" t="str">
        <x:v>Не отмечена в проверенных таблицах</x:v>
      </x:c>
      <x:c r="U55" s="3" t="str"/>
      <x:c r="V55" s="3" t="str">
        <x:v>Да</x:v>
      </x:c>
      <x:c r="W55" s="3" t="str">
        <x:v>Да</x:v>
      </x:c>
      <x:c r="X55" s="3" t="str">
        <x:v>https://vertical.sch-int.ru/vstupitelnaya-7-9-2026/; https://www.mgpu.ru/wp-content/uploads/2026/09/15.09.2026-Pr-735-shkoly-proektov_vertikali-.pdf#page=40</x:v>
      </x:c>
      <x:c r="Y55" s="9" t="n">
        <x:v>46304</x:v>
      </x:c>
    </x:row>
    <x:row r="56" ht="80" customHeight="1">
      <x:c r="A56" s="3" t="str">
        <x:v>Школа № 2054</x:v>
      </x:c>
      <x:c r="B56" s="3" t="str">
        <x:v>Москва</x:v>
      </x:c>
      <x:c r="C56" s="3" t="str">
        <x:v>Москва</x:v>
      </x:c>
      <x:c r="D56" s="3" t="str">
        <x:v>7</x:v>
      </x:c>
      <x:c r="E56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56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56" s="3" t="str">
        <x:v>Набор в классы «Математической вертикали»</x:v>
      </x:c>
      <x:c r="H56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56" s="10" t="str"/>
      <x:c r="J56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56" s="3" t="str"/>
      <x:c r="L56" s="3" t="str"/>
      <x:c r="M56" s="8" t="n">
        <x:v>58</x:v>
      </x:c>
      <x:c r="N56" s="8" t="n">
        <x:v>60</x:v>
      </x:c>
      <x:c r="O56" s="8" t="n">
        <x:v>61</x:v>
      </x:c>
      <x:c r="P56" s="8"/>
      <x:c r="Q56" s="8"/>
      <x:c r="R56" s="8"/>
      <x:c r="S56" s="3" t="str">
        <x:v>Не отмечена в проверенных таблицах</x:v>
      </x:c>
      <x:c r="T56" s="3" t="str">
        <x:v>Не отмечена в проверенных таблицах</x:v>
      </x:c>
      <x:c r="U56" s="3" t="str"/>
      <x:c r="V56" s="3" t="str">
        <x:v>Да</x:v>
      </x:c>
      <x:c r="W56" s="3" t="str"/>
      <x:c r="X56" s="3" t="str">
        <x:v>https://vertical.sch-int.ru/vstupitelnaya-7-9-2026/; https://www.mgpu.ru/wp-content/uploads/2026/09/15.09.2026-Pr-735-shkoly-proektov_vertikali-.pdf#page=47</x:v>
      </x:c>
      <x:c r="Y56" s="9" t="n">
        <x:v>46304</x:v>
      </x:c>
    </x:row>
    <x:row r="57" ht="80" customHeight="1">
      <x:c r="A57" s="3" t="str">
        <x:v>Школа № 1238</x:v>
      </x:c>
      <x:c r="B57" s="3" t="str">
        <x:v>Москва</x:v>
      </x:c>
      <x:c r="C57" s="3" t="str">
        <x:v>Москва</x:v>
      </x:c>
      <x:c r="D57" s="3" t="str">
        <x:v>7, 8, 9</x:v>
      </x:c>
      <x:c r="E57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57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57" s="3" t="str">
        <x:v>Набор в классы «Математической вертикали»</x:v>
      </x:c>
      <x:c r="H57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57" s="10" t="str"/>
      <x:c r="J57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57" s="3" t="str"/>
      <x:c r="L57" s="3" t="str"/>
      <x:c r="M57" s="8" t="n">
        <x:v>138</x:v>
      </x:c>
      <x:c r="N57" s="8" t="n">
        <x:v>99</x:v>
      </x:c>
      <x:c r="O57" s="8" t="n">
        <x:v>62</x:v>
      </x:c>
      <x:c r="P57" s="8"/>
      <x:c r="Q57" s="8"/>
      <x:c r="R57" s="8"/>
      <x:c r="S57" s="3" t="str">
        <x:v>Не отмечена в проверенных таблицах</x:v>
      </x:c>
      <x:c r="T57" s="3" t="str">
        <x:v>Не отмечена в проверенных таблицах</x:v>
      </x:c>
      <x:c r="U57" s="3" t="str"/>
      <x:c r="V57" s="3" t="str">
        <x:v>Да</x:v>
      </x:c>
      <x:c r="W57" s="3" t="str"/>
      <x:c r="X57" s="3" t="str">
        <x:v>https://vertical.sch-int.ru/vstupitelnaya-7-9-2026/; https://www.mgpu.ru/wp-content/uploads/2026/09/15.09.2026-Pr-735-shkoly-proektov_vertikali-.pdf#page=34</x:v>
      </x:c>
      <x:c r="Y57" s="9" t="n">
        <x:v>46304</x:v>
      </x:c>
    </x:row>
    <x:row r="58" ht="80" customHeight="1">
      <x:c r="A58" s="3" t="str">
        <x:v>Школа № 1357 "На Братиславской"</x:v>
      </x:c>
      <x:c r="B58" s="3" t="str">
        <x:v>Москва</x:v>
      </x:c>
      <x:c r="C58" s="3" t="str">
        <x:v>Москва</x:v>
      </x:c>
      <x:c r="D58" s="3" t="str">
        <x:v>7, 8, 9</x:v>
      </x:c>
      <x:c r="E58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58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58" s="3" t="str">
        <x:v>Набор в классы «Математической вертикали»</x:v>
      </x:c>
      <x:c r="H58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58" s="10" t="str"/>
      <x:c r="J58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58" s="3" t="str"/>
      <x:c r="L58" s="3" t="str"/>
      <x:c r="M58" s="8" t="n">
        <x:v>56</x:v>
      </x:c>
      <x:c r="N58" s="8" t="n">
        <x:v>63</x:v>
      </x:c>
      <x:c r="O58" s="8" t="n">
        <x:v>64</x:v>
      </x:c>
      <x:c r="P58" s="8"/>
      <x:c r="Q58" s="8"/>
      <x:c r="R58" s="8"/>
      <x:c r="S58" s="3" t="str">
        <x:v>Не отмечена в проверенных таблицах</x:v>
      </x:c>
      <x:c r="T58" s="3" t="str">
        <x:v>Не отмечена в проверенных таблицах</x:v>
      </x:c>
      <x:c r="U58" s="3" t="str"/>
      <x:c r="V58" s="3" t="str">
        <x:v>Да</x:v>
      </x:c>
      <x:c r="W58" s="3" t="str"/>
      <x:c r="X58" s="3" t="str">
        <x:v>https://vertical.sch-int.ru/vstupitelnaya-7-9-2026/; https://www.mgpu.ru/wp-content/uploads/2026/09/15.09.2026-Pr-735-shkoly-proektov_vertikali-.pdf#page=37</x:v>
      </x:c>
      <x:c r="Y58" s="9" t="n">
        <x:v>46304</x:v>
      </x:c>
    </x:row>
    <x:row r="59" ht="80" customHeight="1">
      <x:c r="A59" s="3" t="str">
        <x:v>Школа № 56 имени академика В.А. Легасова</x:v>
      </x:c>
      <x:c r="B59" s="3" t="str">
        <x:v>Москва</x:v>
      </x:c>
      <x:c r="C59" s="3" t="str">
        <x:v>Москва</x:v>
      </x:c>
      <x:c r="D59" s="3" t="str">
        <x:v>7, 8, 9</x:v>
      </x:c>
      <x:c r="E59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59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59" s="3" t="str">
        <x:v>Набор в классы «Математической вертикали»</x:v>
      </x:c>
      <x:c r="H59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59" s="10" t="str"/>
      <x:c r="J59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59" s="3" t="str"/>
      <x:c r="L59" s="3" t="str"/>
      <x:c r="M59" s="8" t="n">
        <x:v>203</x:v>
      </x:c>
      <x:c r="N59" s="8" t="n">
        <x:v>87</x:v>
      </x:c>
      <x:c r="O59" s="8" t="n">
        <x:v>65</x:v>
      </x:c>
      <x:c r="P59" s="8"/>
      <x:c r="Q59" s="8"/>
      <x:c r="R59" s="8"/>
      <x:c r="S59" s="3" t="str">
        <x:v>Не отмечена в проверенных таблицах</x:v>
      </x:c>
      <x:c r="T59" s="3" t="str">
        <x:v>Не отмечена в проверенных таблицах</x:v>
      </x:c>
      <x:c r="U59" s="3" t="str"/>
      <x:c r="V59" s="3" t="str">
        <x:v>Да</x:v>
      </x:c>
      <x:c r="W59" s="3" t="str"/>
      <x:c r="X59" s="3" t="str">
        <x:v>https://vertical.sch-int.ru/vstupitelnaya-7-9-2026/; https://www.mgpu.ru/wp-content/uploads/2026/09/15.09.2026-Pr-735-shkoly-proektov_vertikali-.pdf#page=51</x:v>
      </x:c>
      <x:c r="Y59" s="9" t="n">
        <x:v>46304</x:v>
      </x:c>
    </x:row>
    <x:row r="60" ht="80" customHeight="1">
      <x:c r="A60" s="3" t="str">
        <x:v>Гимназия №1543 им. Ю.В. Завельского</x:v>
      </x:c>
      <x:c r="B60" s="3" t="str">
        <x:v>Москва</x:v>
      </x:c>
      <x:c r="C60" s="3" t="str">
        <x:v>Москва</x:v>
      </x:c>
      <x:c r="D60" s="3" t="str">
        <x:v>5, 7; профильный добор 8–11</x:v>
      </x:c>
      <x:c r="E60" s="3" t="str">
        <x:v>Диагностическая работа по математике и русскому языку; содержание по классу/профилю.</x:v>
      </x:c>
      <x:c r="F60" s="3" t="str">
        <x:v>Последний доступный календарь приемного портала: 2025, регистрация апрель–май, математика май. На основном сайте есть набор 2026/27.</x:v>
      </x:c>
      <x:c r="G60" s="3" t="str">
        <x:v>Школьные правила приёма</x:v>
      </x:c>
      <x:c r="H60" s="10" t="str">
        <x:f>IFERROR(HYPERLINK("https://nabor.1543.msk.ru/","https://nabor.1543.msk.ru/"),"https://nabor.1543.msk.ru/")</x:f>
        <x:v>https://nabor.1543.msk.ru/</x:v>
      </x:c>
      <x:c r="I60" s="10" t="str"/>
      <x:c r="J60" s="3" t="str"/>
      <x:c r="K60" s="3" t="str"/>
      <x:c r="L60" s="3" t="str"/>
      <x:c r="M60" s="8" t="n">
        <x:v>46</x:v>
      </x:c>
      <x:c r="N60" s="8" t="n">
        <x:v>52</x:v>
      </x:c>
      <x:c r="O60" s="8" t="n">
        <x:v>66</x:v>
      </x:c>
      <x:c r="P60" s="8" t="n">
        <x:v>21</x:v>
      </x:c>
      <x:c r="Q60" s="8" t="n">
        <x:v>16</x:v>
      </x:c>
      <x:c r="R60" s="8" t="n">
        <x:v>16</x:v>
      </x:c>
      <x:c r="S60" s="3" t="str">
        <x:v>Да</x:v>
      </x:c>
      <x:c r="T60" s="3" t="str">
        <x:v>Не отмечена в проверенных таблицах</x:v>
      </x:c>
      <x:c r="U60" s="3" t="str">
        <x:v>Да</x:v>
      </x:c>
      <x:c r="V60" s="3" t="str">
        <x:v>Да</x:v>
      </x:c>
      <x:c r="W60" s="3" t="str">
        <x:v>Да</x:v>
      </x:c>
      <x:c r="X60" s="3" t="str">
        <x:v>https://nabor.1543.msk.ru/</x:v>
      </x:c>
      <x:c r="Y60" s="9" t="n">
        <x:v>46305</x:v>
      </x:c>
    </x:row>
    <x:row r="61" ht="80" customHeight="1">
      <x:c r="A61" s="3" t="str">
        <x:v>Лицей Президентской академии РАНХиГС</x:v>
      </x:c>
      <x:c r="B61" s="3" t="str">
        <x:v>Москва</x:v>
      </x:c>
      <x:c r="C61" s="3" t="str">
        <x:v>Москва</x:v>
      </x:c>
      <x:c r="D61" s="3" t="str">
        <x:v>8, 9, 10</x:v>
      </x:c>
      <x:c r="E61" s="3" t="str">
        <x:v>Письменный этап: функциональная грамотность, математика, английский; затем устное собеседование.</x:v>
      </x:c>
      <x:c r="F61" s="3" t="str">
        <x:v>2026: заявки с 1 февраля, первый экзамен 14 марта; вторая волна май–июнь; дополнительная август.</x:v>
      </x:c>
      <x:c r="G61" s="3" t="str">
        <x:v>Школьные правила приёма</x:v>
      </x:c>
      <x:c r="H61" s="10" t="str">
        <x:f>IFERROR(HYPERLINK("https://ranepa-lyceum.ru/applicants/","https://ranepa-lyceum.ru/applicants/"),"https://ranepa-lyceum.ru/applicants/")</x:f>
        <x:v>https://ranepa-lyceum.ru/applicants/</x:v>
      </x:c>
      <x:c r="I61" s="10" t="str">
        <x:f>IFERROR(HYPERLINK("https://ranepa-lyceum.ru/docs/demo_8_.pdf","https://ranepa-lyceum.ru/docs/demo_8_.pdf"),"https://ranepa-lyceum.ru/docs/demo_8_.pdf")</x:f>
        <x:v>https://ranepa-lyceum.ru/docs/demo_8_.pdf</x:v>
      </x:c>
      <x:c r="J61" s="3" t="str"/>
      <x:c r="K61" s="3" t="str"/>
      <x:c r="L61" s="3" t="str"/>
      <x:c r="M61" s="8" t="n">
        <x:v>50</x:v>
      </x:c>
      <x:c r="N61" s="8" t="n">
        <x:v>47</x:v>
      </x:c>
      <x:c r="O61" s="8" t="n">
        <x:v>67</x:v>
      </x:c>
      <x:c r="P61" s="8" t="n">
        <x:v>58</x:v>
      </x:c>
      <x:c r="Q61" s="8" t="n">
        <x:v>63</x:v>
      </x:c>
      <x:c r="R61" s="8" t="n">
        <x:v>91</x:v>
      </x:c>
      <x:c r="S61" s="3" t="str">
        <x:v>Не отмечена в проверенных таблицах</x:v>
      </x:c>
      <x:c r="T61" s="3" t="str">
        <x:v>Не отмечена в проверенных таблицах</x:v>
      </x:c>
      <x:c r="U61" s="3" t="str"/>
      <x:c r="V61" s="3" t="str"/>
      <x:c r="W61" s="3" t="str"/>
      <x:c r="X61" s="10" t="str">
        <x:v>https://ranepa-lyceum.ru/applicants/; https://ranepa-lyceum.ru/docs/demo_8_.pdf; https://ranepa-lyceum.ru/docs/demo_9_.pdf; https://ranepa-lyceum.ru/docs/demo_10_1_var.pdf</x:v>
      </x:c>
      <x:c r="Y61" s="9" t="n">
        <x:v>46305</x:v>
      </x:c>
    </x:row>
    <x:row r="62" ht="80" customHeight="1">
      <x:c r="A62" s="3" t="str">
        <x:v>Школа № 1542</x:v>
      </x:c>
      <x:c r="B62" s="3" t="str">
        <x:v>Москва</x:v>
      </x:c>
      <x:c r="C62" s="3" t="str">
        <x:v>Москва</x:v>
      </x:c>
      <x:c r="D62" s="3" t="str">
        <x:v>7, 8, 9</x:v>
      </x:c>
      <x:c r="E62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62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62" s="3" t="str">
        <x:v>Набор в классы «Математической вертикали»</x:v>
      </x:c>
      <x:c r="H62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62" s="10" t="str"/>
      <x:c r="J62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62" s="3" t="str"/>
      <x:c r="L62" s="3" t="str"/>
      <x:c r="M62" s="8" t="n">
        <x:v>69</x:v>
      </x:c>
      <x:c r="N62" s="8" t="n">
        <x:v>61</x:v>
      </x:c>
      <x:c r="O62" s="8" t="n">
        <x:v>68</x:v>
      </x:c>
      <x:c r="P62" s="8"/>
      <x:c r="Q62" s="8"/>
      <x:c r="R62" s="8"/>
      <x:c r="S62" s="3" t="str">
        <x:v>Не отмечена в проверенных таблицах</x:v>
      </x:c>
      <x:c r="T62" s="3" t="str">
        <x:v>Не отмечена в проверенных таблицах</x:v>
      </x:c>
      <x:c r="U62" s="3" t="str"/>
      <x:c r="V62" s="3" t="str">
        <x:v>Да</x:v>
      </x:c>
      <x:c r="W62" s="3" t="str"/>
      <x:c r="X62" s="3" t="str">
        <x:v>https://vertical.sch-int.ru/vstupitelnaya-7-9-2026/; https://www.mgpu.ru/wp-content/uploads/2026/09/15.09.2026-Pr-735-shkoly-proektov_vertikali-.pdf#page=41</x:v>
      </x:c>
      <x:c r="Y62" s="9" t="n">
        <x:v>46304</x:v>
      </x:c>
    </x:row>
    <x:row r="63" ht="80" customHeight="1">
      <x:c r="A63" s="3" t="str">
        <x:v>Школа № 1571</x:v>
      </x:c>
      <x:c r="B63" s="3" t="str">
        <x:v>Москва</x:v>
      </x:c>
      <x:c r="C63" s="3" t="str">
        <x:v>Москва</x:v>
      </x:c>
      <x:c r="D63" s="3" t="str">
        <x:v>7, 8, 9</x:v>
      </x:c>
      <x:c r="E63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63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63" s="3" t="str">
        <x:v>Набор в классы «Математической вертикали»</x:v>
      </x:c>
      <x:c r="H63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63" s="10" t="str"/>
      <x:c r="J63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63" s="3" t="str"/>
      <x:c r="L63" s="3" t="str"/>
      <x:c r="M63" s="8" t="n">
        <x:v>59</x:v>
      </x:c>
      <x:c r="N63" s="8" t="n">
        <x:v>58</x:v>
      </x:c>
      <x:c r="O63" s="8" t="n">
        <x:v>69</x:v>
      </x:c>
      <x:c r="P63" s="8"/>
      <x:c r="Q63" s="8"/>
      <x:c r="R63" s="8"/>
      <x:c r="S63" s="3" t="str">
        <x:v>Не отмечена в проверенных таблицах</x:v>
      </x:c>
      <x:c r="T63" s="3" t="str">
        <x:v>Не отмечена в проверенных таблицах</x:v>
      </x:c>
      <x:c r="U63" s="3" t="str"/>
      <x:c r="V63" s="3" t="str">
        <x:v>Да</x:v>
      </x:c>
      <x:c r="W63" s="3" t="str"/>
      <x:c r="X63" s="3" t="str">
        <x:v>https://vertical.sch-int.ru/vstupitelnaya-7-9-2026/; https://www.mgpu.ru/wp-content/uploads/2026/09/15.09.2026-Pr-735-shkoly-proektov_vertikali-.pdf#page=42</x:v>
      </x:c>
      <x:c r="Y63" s="9" t="n">
        <x:v>46304</x:v>
      </x:c>
    </x:row>
    <x:row r="64" ht="80" customHeight="1">
      <x:c r="A64" s="3" t="str">
        <x:v>Академическая гимназия имени Д. К. Фаддеева СПбГУ</x:v>
      </x:c>
      <x:c r="B64" s="3" t="str">
        <x:v>Санкт-Петербург</x:v>
      </x:c>
      <x:c r="C64" s="3" t="str">
        <x:v>Санкт-Петербург</x:v>
      </x:c>
      <x:c r="D64" s="3" t="str">
        <x:v>8, 9, 10 (математико-физический профиль)</x:v>
      </x:c>
      <x:c r="E64" s="3" t="str">
        <x:v>Профильный конкурсный экзамен по математике; предметы зависят от профиля</x:v>
      </x:c>
      <x:c r="F64" s="3" t="str">
        <x:v>Сроки следующей кампании уточняются на сайте СПбГУ</x:v>
      </x:c>
      <x:c r="G64" s="3" t="str">
        <x:v>Школьные правила приёма</x:v>
      </x:c>
      <x:c r="H64" s="10" t="str">
        <x:f>IFERROR(HYPERLINK("https://cabinet.spbu.ru/Lists/AG_EntryLists/index_comp_groups.html","https://cabinet.spbu.ru/Lists/AG_EntryLists/index_comp_groups.html"),"https://cabinet.spbu.ru/Lists/AG_EntryLists/index_comp_groups.html")</x:f>
        <x:v>https://cabinet.spbu.ru/Lists/AG_EntryLists/index_comp_groups.html</x:v>
      </x:c>
      <x:c r="I64" s="3" t="str"/>
      <x:c r="J64" s="3" t="str"/>
      <x:c r="K64" s="3" t="str"/>
      <x:c r="L64" s="3" t="str"/>
      <x:c r="M64" s="8" t="n">
        <x:v>57</x:v>
      </x:c>
      <x:c r="N64" s="8" t="n">
        <x:v>67</x:v>
      </x:c>
      <x:c r="O64" s="8" t="n">
        <x:v>70</x:v>
      </x:c>
      <x:c r="P64" s="8" t="n">
        <x:v>34</x:v>
      </x:c>
      <x:c r="Q64" s="8" t="n">
        <x:v>37</x:v>
      </x:c>
      <x:c r="R64" s="8" t="n">
        <x:v>35</x:v>
      </x:c>
      <x:c r="S64" s="3" t="str">
        <x:v>Не отмечена в проверенных таблицах</x:v>
      </x:c>
      <x:c r="T64" s="3" t="str">
        <x:v>Не отмечена в проверенных таблицах</x:v>
      </x:c>
      <x:c r="U64" s="3" t="str"/>
      <x:c r="V64" s="3" t="str"/>
      <x:c r="W64" s="3" t="str"/>
      <x:c r="X64" s="3" t="str">
        <x:v>https://cabinet.spbu.ru/Lists/AG_EntryLists/index_comp_groups.html</x:v>
      </x:c>
      <x:c r="Y64" s="9" t="n">
        <x:v>46305</x:v>
      </x:c>
    </x:row>
    <x:row r="65" ht="80" customHeight="1">
      <x:c r="A65" s="3" t="str">
        <x:v>Школа № 1518</x:v>
      </x:c>
      <x:c r="B65" s="3" t="str">
        <x:v>Москва</x:v>
      </x:c>
      <x:c r="C65" s="3" t="str">
        <x:v>Москва</x:v>
      </x:c>
      <x:c r="D65" s="3" t="str">
        <x:v>7, 8, 9</x:v>
      </x:c>
      <x:c r="E65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65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65" s="3" t="str">
        <x:v>Набор в классы «Математической вертикали»</x:v>
      </x:c>
      <x:c r="H65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65" s="10" t="str"/>
      <x:c r="J65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65" s="3" t="str"/>
      <x:c r="L65" s="3" t="str"/>
      <x:c r="M65" s="8" t="n">
        <x:v>101</x:v>
      </x:c>
      <x:c r="N65" s="8" t="n">
        <x:v>95</x:v>
      </x:c>
      <x:c r="O65" s="8" t="n">
        <x:v>71</x:v>
      </x:c>
      <x:c r="P65" s="8" t="n">
        <x:v>65</x:v>
      </x:c>
      <x:c r="Q65" s="8" t="n">
        <x:v>62</x:v>
      </x:c>
      <x:c r="R65" s="8" t="n">
        <x:v>48</x:v>
      </x:c>
      <x:c r="S65" s="3" t="str">
        <x:v>Не отмечена в проверенных таблицах</x:v>
      </x:c>
      <x:c r="T65" s="3" t="str">
        <x:v>Не отмечена в проверенных таблицах</x:v>
      </x:c>
      <x:c r="U65" s="3" t="str"/>
      <x:c r="V65" s="3" t="str">
        <x:v>Да</x:v>
      </x:c>
      <x:c r="W65" s="3" t="str"/>
      <x:c r="X65" s="3" t="str">
        <x:v>https://vertical.sch-int.ru/vstupitelnaya-7-9-2026/; https://www.mgpu.ru/wp-content/uploads/2026/09/15.09.2026-Pr-735-shkoly-proektov_vertikali-.pdf#page=30</x:v>
      </x:c>
      <x:c r="Y65" s="9" t="n">
        <x:v>46304</x:v>
      </x:c>
    </x:row>
    <x:row r="66" ht="80" customHeight="1">
      <x:c r="A66" s="3" t="str">
        <x:v>Школа № 2036</x:v>
      </x:c>
      <x:c r="B66" s="3" t="str">
        <x:v>Москва</x:v>
      </x:c>
      <x:c r="C66" s="3" t="str">
        <x:v>Москва</x:v>
      </x:c>
      <x:c r="D66" s="3" t="str">
        <x:v>7, 8, 9</x:v>
      </x:c>
      <x:c r="E66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66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66" s="3" t="str">
        <x:v>Набор в классы «Математической вертикали»</x:v>
      </x:c>
      <x:c r="H66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66" s="10" t="str"/>
      <x:c r="J66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66" s="3" t="str"/>
      <x:c r="L66" s="3" t="str"/>
      <x:c r="M66" s="8" t="n">
        <x:v>79</x:v>
      </x:c>
      <x:c r="N66" s="8" t="n">
        <x:v>75</x:v>
      </x:c>
      <x:c r="O66" s="8" t="n">
        <x:v>72</x:v>
      </x:c>
      <x:c r="P66" s="8"/>
      <x:c r="Q66" s="8"/>
      <x:c r="R66" s="8"/>
      <x:c r="S66" s="3" t="str">
        <x:v>Не отмечена в проверенных таблицах</x:v>
      </x:c>
      <x:c r="T66" s="3" t="str">
        <x:v>Не отмечена в проверенных таблицах</x:v>
      </x:c>
      <x:c r="U66" s="3" t="str"/>
      <x:c r="V66" s="3" t="str">
        <x:v>Да</x:v>
      </x:c>
      <x:c r="W66" s="3" t="str"/>
      <x:c r="X66" s="3" t="str">
        <x:v>https://vertical.sch-int.ru/vstupitelnaya-7-9-2026/; https://www.mgpu.ru/wp-content/uploads/2026/09/15.09.2026-Pr-735-shkoly-proektov_vertikali-.pdf#page=46</x:v>
      </x:c>
      <x:c r="Y66" s="9" t="n">
        <x:v>46304</x:v>
      </x:c>
    </x:row>
    <x:row r="67" ht="80" customHeight="1">
      <x:c r="A67" s="3" t="str">
        <x:v>Школа № 1799</x:v>
      </x:c>
      <x:c r="B67" s="3" t="str">
        <x:v>Москва</x:v>
      </x:c>
      <x:c r="C67" s="3" t="str">
        <x:v>Москва</x:v>
      </x:c>
      <x:c r="D67" s="3" t="str">
        <x:v>7, 8, 9</x:v>
      </x:c>
      <x:c r="E67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67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67" s="3" t="str">
        <x:v>Набор в классы «Математической вертикали»</x:v>
      </x:c>
      <x:c r="H67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67" s="10" t="str"/>
      <x:c r="J67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67" s="3" t="str"/>
      <x:c r="L67" s="3" t="str"/>
      <x:c r="M67" s="8" t="n">
        <x:v>48</x:v>
      </x:c>
      <x:c r="N67" s="8" t="n">
        <x:v>72</x:v>
      </x:c>
      <x:c r="O67" s="8" t="n">
        <x:v>74</x:v>
      </x:c>
      <x:c r="P67" s="8"/>
      <x:c r="Q67" s="8"/>
      <x:c r="R67" s="8"/>
      <x:c r="S67" s="3" t="str">
        <x:v>Не отмечена в проверенных таблицах</x:v>
      </x:c>
      <x:c r="T67" s="3" t="str">
        <x:v>Не отмечена в проверенных таблицах</x:v>
      </x:c>
      <x:c r="U67" s="3" t="str"/>
      <x:c r="V67" s="3" t="str">
        <x:v>Да</x:v>
      </x:c>
      <x:c r="W67" s="3" t="str"/>
      <x:c r="X67" s="3" t="str">
        <x:v>https://vertical.sch-int.ru/vstupitelnaya-7-9-2026/; https://www.mgpu.ru/wp-content/uploads/2026/09/15.09.2026-Pr-735-shkoly-proektov_vertikali-.pdf#page=44</x:v>
      </x:c>
      <x:c r="Y67" s="9" t="n">
        <x:v>46304</x:v>
      </x:c>
    </x:row>
    <x:row r="68" ht="80" customHeight="1">
      <x:c r="A68" s="3" t="str">
        <x:v>Школа № 117 (Москва)</x:v>
      </x:c>
      <x:c r="B68" s="3" t="str">
        <x:v>Москва</x:v>
      </x:c>
      <x:c r="C68" s="3" t="str">
        <x:v>Москва</x:v>
      </x:c>
      <x:c r="D68" s="3" t="str">
        <x:v>7, 8, 9</x:v>
      </x:c>
      <x:c r="E68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68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68" s="3" t="str">
        <x:v>Набор в классы «Математической вертикали»</x:v>
      </x:c>
      <x:c r="H68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68" s="10" t="str"/>
      <x:c r="J68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68" s="3" t="str"/>
      <x:c r="L68" s="3" t="str"/>
      <x:c r="M68" s="8" t="n">
        <x:v>65</x:v>
      </x:c>
      <x:c r="N68" s="8" t="n">
        <x:v>69</x:v>
      </x:c>
      <x:c r="O68" s="8" t="n">
        <x:v>75</x:v>
      </x:c>
      <x:c r="P68" s="8"/>
      <x:c r="Q68" s="8"/>
      <x:c r="R68" s="8"/>
      <x:c r="S68" s="3" t="str">
        <x:v>Не отмечена в проверенных таблицах</x:v>
      </x:c>
      <x:c r="T68" s="3" t="str">
        <x:v>Не отмечена в проверенных таблицах</x:v>
      </x:c>
      <x:c r="U68" s="3" t="str"/>
      <x:c r="V68" s="3" t="str">
        <x:v>Да</x:v>
      </x:c>
      <x:c r="W68" s="3" t="str"/>
      <x:c r="X68" s="3" t="str">
        <x:v>https://vertical.sch-int.ru/vstupitelnaya-7-9-2026/; https://www.mgpu.ru/wp-content/uploads/2026/09/15.09.2026-Pr-735-shkoly-proektov_vertikali-.pdf#page=33</x:v>
      </x:c>
      <x:c r="Y68" s="9" t="n">
        <x:v>46304</x:v>
      </x:c>
    </x:row>
    <x:row r="69" ht="80" customHeight="1">
      <x:c r="A69" s="3" t="str">
        <x:v>Школа № 1363</x:v>
      </x:c>
      <x:c r="B69" s="3" t="str">
        <x:v>Москва</x:v>
      </x:c>
      <x:c r="C69" s="3" t="str">
        <x:v>Москва</x:v>
      </x:c>
      <x:c r="D69" s="3" t="str">
        <x:v>7, 8, 9</x:v>
      </x:c>
      <x:c r="E69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69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69" s="3" t="str">
        <x:v>Набор в классы «Математической вертикали»</x:v>
      </x:c>
      <x:c r="H69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69" s="10" t="str"/>
      <x:c r="J69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69" s="3" t="str"/>
      <x:c r="L69" s="3" t="str"/>
      <x:c r="M69" s="8" t="n">
        <x:v>96</x:v>
      </x:c>
      <x:c r="N69" s="8" t="n">
        <x:v>76</x:v>
      </x:c>
      <x:c r="O69" s="8" t="n">
        <x:v>76</x:v>
      </x:c>
      <x:c r="P69" s="8"/>
      <x:c r="Q69" s="8"/>
      <x:c r="R69" s="8"/>
      <x:c r="S69" s="3" t="str">
        <x:v>Не отмечена в проверенных таблицах</x:v>
      </x:c>
      <x:c r="T69" s="3" t="str">
        <x:v>Не отмечена в проверенных таблицах</x:v>
      </x:c>
      <x:c r="U69" s="3" t="str"/>
      <x:c r="V69" s="3" t="str">
        <x:v>Да</x:v>
      </x:c>
      <x:c r="W69" s="3" t="str"/>
      <x:c r="X69" s="3" t="str">
        <x:v>https://vertical.sch-int.ru/vstupitelnaya-7-9-2026/; https://www.mgpu.ru/wp-content/uploads/2026/09/15.09.2026-Pr-735-shkoly-proektov_vertikali-.pdf#page=37</x:v>
      </x:c>
      <x:c r="Y69" s="9" t="n">
        <x:v>46304</x:v>
      </x:c>
    </x:row>
    <x:row r="70" ht="80" customHeight="1">
      <x:c r="A70" s="3" t="str">
        <x:v>Школа № 1788</x:v>
      </x:c>
      <x:c r="B70" s="3" t="str">
        <x:v>Москва</x:v>
      </x:c>
      <x:c r="C70" s="3" t="str">
        <x:v>Москва</x:v>
      </x:c>
      <x:c r="D70" s="3" t="str">
        <x:v>7, 8, 9</x:v>
      </x:c>
      <x:c r="E70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70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70" s="3" t="str">
        <x:v>Набор в классы «Математической вертикали»</x:v>
      </x:c>
      <x:c r="H70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70" s="10" t="str"/>
      <x:c r="J70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70" s="3" t="str"/>
      <x:c r="L70" s="3" t="str"/>
      <x:c r="M70" s="8" t="n">
        <x:v>150</x:v>
      </x:c>
      <x:c r="N70" s="8" t="n">
        <x:v>96</x:v>
      </x:c>
      <x:c r="O70" s="8" t="n">
        <x:v>81</x:v>
      </x:c>
      <x:c r="P70" s="8"/>
      <x:c r="Q70" s="8"/>
      <x:c r="R70" s="8"/>
      <x:c r="S70" s="3" t="str">
        <x:v>Не отмечена в проверенных таблицах</x:v>
      </x:c>
      <x:c r="T70" s="3" t="str">
        <x:v>Не отмечена в проверенных таблицах</x:v>
      </x:c>
      <x:c r="U70" s="3" t="str"/>
      <x:c r="V70" s="3" t="str">
        <x:v>Да</x:v>
      </x:c>
      <x:c r="W70" s="3" t="str"/>
      <x:c r="X70" s="3" t="str">
        <x:v>https://vertical.sch-int.ru/vstupitelnaya-7-9-2026/; https://www.mgpu.ru/wp-content/uploads/2026/09/15.09.2026-Pr-735-shkoly-proektov_vertikali-.pdf#page=44</x:v>
      </x:c>
      <x:c r="Y70" s="9" t="n">
        <x:v>46304</x:v>
      </x:c>
    </x:row>
    <x:row r="71" ht="80" customHeight="1">
      <x:c r="A71" s="3" t="str">
        <x:v>Школа № 192</x:v>
      </x:c>
      <x:c r="B71" s="3" t="str">
        <x:v>Москва</x:v>
      </x:c>
      <x:c r="C71" s="3" t="str">
        <x:v>Москва</x:v>
      </x:c>
      <x:c r="D71" s="3" t="str">
        <x:v>8, 9</x:v>
      </x:c>
      <x:c r="E71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71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71" s="3" t="str">
        <x:v>Набор в классы «Математической вертикали»</x:v>
      </x:c>
      <x:c r="H71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71" s="10" t="str"/>
      <x:c r="J71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71" s="3" t="str"/>
      <x:c r="L71" s="3" t="str"/>
      <x:c r="M71" s="8" t="n">
        <x:v>83</x:v>
      </x:c>
      <x:c r="N71" s="8" t="n">
        <x:v>86</x:v>
      </x:c>
      <x:c r="O71" s="8" t="n">
        <x:v>82</x:v>
      </x:c>
      <x:c r="P71" s="8"/>
      <x:c r="Q71" s="8"/>
      <x:c r="R71" s="8"/>
      <x:c r="S71" s="3" t="str">
        <x:v>Не отмечена в проверенных таблицах</x:v>
      </x:c>
      <x:c r="T71" s="3" t="str">
        <x:v>Не отмечена в проверенных таблицах</x:v>
      </x:c>
      <x:c r="U71" s="3" t="str">
        <x:v>Да</x:v>
      </x:c>
      <x:c r="V71" s="3" t="str">
        <x:v>Да</x:v>
      </x:c>
      <x:c r="W71" s="3" t="str">
        <x:v>Да</x:v>
      </x:c>
      <x:c r="X71" s="3" t="str">
        <x:v>https://vertical.sch-int.ru/vstupitelnaya-7-9-2026/; https://www.mgpu.ru/wp-content/uploads/2026/09/15.09.2026-Pr-735-shkoly-proektov_vertikali-.pdf#page=45</x:v>
      </x:c>
      <x:c r="Y71" s="9" t="n">
        <x:v>46304</x:v>
      </x:c>
    </x:row>
    <x:row r="72" ht="80" customHeight="1">
      <x:c r="A72" s="3" t="str">
        <x:v>Школа № 2120</x:v>
      </x:c>
      <x:c r="B72" s="3" t="str">
        <x:v>Москва</x:v>
      </x:c>
      <x:c r="C72" s="3" t="str">
        <x:v>Москва</x:v>
      </x:c>
      <x:c r="D72" s="3" t="str">
        <x:v>7, 8, 9</x:v>
      </x:c>
      <x:c r="E72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72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72" s="3" t="str">
        <x:v>Набор в классы «Математической вертикали»</x:v>
      </x:c>
      <x:c r="H72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72" s="10" t="str"/>
      <x:c r="J72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72" s="3" t="str"/>
      <x:c r="L72" s="3" t="str"/>
      <x:c r="M72" s="8" t="n">
        <x:v>129</x:v>
      </x:c>
      <x:c r="N72" s="8" t="n">
        <x:v>78</x:v>
      </x:c>
      <x:c r="O72" s="8" t="n">
        <x:v>84</x:v>
      </x:c>
      <x:c r="P72" s="8"/>
      <x:c r="Q72" s="8"/>
      <x:c r="R72" s="8"/>
      <x:c r="S72" s="3" t="str">
        <x:v>Не отмечена в проверенных таблицах</x:v>
      </x:c>
      <x:c r="T72" s="3" t="str">
        <x:v>Не отмечена в проверенных таблицах</x:v>
      </x:c>
      <x:c r="U72" s="3" t="str"/>
      <x:c r="V72" s="3" t="str">
        <x:v>Да</x:v>
      </x:c>
      <x:c r="W72" s="3" t="str"/>
      <x:c r="X72" s="3" t="str">
        <x:v>https://vertical.sch-int.ru/vstupitelnaya-7-9-2026/; https://www.mgpu.ru/wp-content/uploads/2026/09/15.09.2026-Pr-735-shkoly-proektov_vertikali-.pdf#page=48</x:v>
      </x:c>
      <x:c r="Y72" s="9" t="n">
        <x:v>46304</x:v>
      </x:c>
    </x:row>
    <x:row r="73" ht="80" customHeight="1">
      <x:c r="A73" s="3" t="str">
        <x:v>Школа № 7 (Москва)</x:v>
      </x:c>
      <x:c r="B73" s="3" t="str">
        <x:v>Москва</x:v>
      </x:c>
      <x:c r="C73" s="3" t="str">
        <x:v>Москва</x:v>
      </x:c>
      <x:c r="D73" s="3" t="str">
        <x:v>7, 8, 9</x:v>
      </x:c>
      <x:c r="E73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73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73" s="3" t="str">
        <x:v>Набор в классы «Математической вертикали»</x:v>
      </x:c>
      <x:c r="H73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73" s="10" t="str"/>
      <x:c r="J73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73" s="3" t="str"/>
      <x:c r="L73" s="3" t="str"/>
      <x:c r="M73" s="8" t="n">
        <x:v>285</x:v>
      </x:c>
      <x:c r="N73" s="8" t="n">
        <x:v>94</x:v>
      </x:c>
      <x:c r="O73" s="8" t="n">
        <x:v>86</x:v>
      </x:c>
      <x:c r="P73" s="8"/>
      <x:c r="Q73" s="8"/>
      <x:c r="R73" s="8"/>
      <x:c r="S73" s="3" t="str">
        <x:v>Не отмечена в проверенных таблицах</x:v>
      </x:c>
      <x:c r="T73" s="3" t="str">
        <x:v>Не отмечена в проверенных таблицах</x:v>
      </x:c>
      <x:c r="U73" s="3" t="str">
        <x:v>Да</x:v>
      </x:c>
      <x:c r="V73" s="3" t="str">
        <x:v>Да</x:v>
      </x:c>
      <x:c r="W73" s="3" t="str"/>
      <x:c r="X73" s="3" t="str">
        <x:v>https://vertical.sch-int.ru/vstupitelnaya-7-9-2026/; https://www.mgpu.ru/wp-content/uploads/2026/09/15.09.2026-Pr-735-shkoly-proektov_vertikali-.pdf#page=52</x:v>
      </x:c>
      <x:c r="Y73" s="9" t="n">
        <x:v>46304</x:v>
      </x:c>
    </x:row>
    <x:row r="74" ht="80" customHeight="1">
      <x:c r="A74" s="3" t="str">
        <x:v>Школа № 1538</x:v>
      </x:c>
      <x:c r="B74" s="3" t="str">
        <x:v>Москва</x:v>
      </x:c>
      <x:c r="C74" s="3" t="str">
        <x:v>Москва</x:v>
      </x:c>
      <x:c r="D74" s="3" t="str">
        <x:v>7, 8, 9</x:v>
      </x:c>
      <x:c r="E74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74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74" s="3" t="str">
        <x:v>Набор в классы «Математической вертикали»</x:v>
      </x:c>
      <x:c r="H74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74" s="10" t="str"/>
      <x:c r="J74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74" s="3" t="str"/>
      <x:c r="L74" s="3" t="str"/>
      <x:c r="M74" s="8" t="n">
        <x:v>74</x:v>
      </x:c>
      <x:c r="N74" s="8" t="n">
        <x:v>68</x:v>
      </x:c>
      <x:c r="O74" s="8" t="n">
        <x:v>87</x:v>
      </x:c>
      <x:c r="P74" s="8"/>
      <x:c r="Q74" s="8"/>
      <x:c r="R74" s="8"/>
      <x:c r="S74" s="3" t="str">
        <x:v>Не отмечена в проверенных таблицах</x:v>
      </x:c>
      <x:c r="T74" s="3" t="str">
        <x:v>Не отмечена в проверенных таблицах</x:v>
      </x:c>
      <x:c r="U74" s="3" t="str"/>
      <x:c r="V74" s="3" t="str">
        <x:v>Да</x:v>
      </x:c>
      <x:c r="W74" s="3" t="str"/>
      <x:c r="X74" s="3" t="str">
        <x:v>https://vertical.sch-int.ru/vstupitelnaya-7-9-2026/; https://www.mgpu.ru/wp-content/uploads/2026/09/15.09.2026-Pr-735-shkoly-proektov_vertikali-.pdf#page=41</x:v>
      </x:c>
      <x:c r="Y74" s="9" t="n">
        <x:v>46304</x:v>
      </x:c>
    </x:row>
    <x:row r="75" ht="80" customHeight="1">
      <x:c r="A75" s="3" t="str">
        <x:v>Школа №2098 "Многопрофильный образовательный центр" имени Героя Советского Союза Л.М Доватора</x:v>
      </x:c>
      <x:c r="B75" s="3" t="str">
        <x:v>Москва</x:v>
      </x:c>
      <x:c r="C75" s="3" t="str">
        <x:v>Москва</x:v>
      </x:c>
      <x:c r="D75" s="3" t="str">
        <x:v>7, 8, 9</x:v>
      </x:c>
      <x:c r="E75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75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75" s="3" t="str">
        <x:v>Набор в классы «Математической вертикали»</x:v>
      </x:c>
      <x:c r="H75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75" s="10" t="str"/>
      <x:c r="J75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75" s="3" t="str"/>
      <x:c r="L75" s="3" t="str"/>
      <x:c r="M75" s="8" t="n">
        <x:v>72</x:v>
      </x:c>
      <x:c r="N75" s="8" t="n">
        <x:v>81</x:v>
      </x:c>
      <x:c r="O75" s="8" t="n">
        <x:v>93</x:v>
      </x:c>
      <x:c r="P75" s="8"/>
      <x:c r="Q75" s="8"/>
      <x:c r="R75" s="8"/>
      <x:c r="S75" s="3" t="str">
        <x:v>Не отмечена в проверенных таблицах</x:v>
      </x:c>
      <x:c r="T75" s="3" t="str">
        <x:v>Не отмечена в проверенных таблицах</x:v>
      </x:c>
      <x:c r="U75" s="3" t="str"/>
      <x:c r="V75" s="3" t="str">
        <x:v>Да</x:v>
      </x:c>
      <x:c r="W75" s="3" t="str"/>
      <x:c r="X75" s="3" t="str">
        <x:v>https://vertical.sch-int.ru/vstupitelnaya-7-9-2026/; https://www.mgpu.ru/wp-content/uploads/2026/09/15.09.2026-Pr-735-shkoly-proektov_vertikali-.pdf#page=47</x:v>
      </x:c>
      <x:c r="Y75" s="9" t="n">
        <x:v>46304</x:v>
      </x:c>
    </x:row>
    <x:row r="76" ht="80" customHeight="1">
      <x:c r="A76" s="3" t="str">
        <x:v>Школа № 627 имени генерала Д.Д. Лелюшенко</x:v>
      </x:c>
      <x:c r="B76" s="3" t="str">
        <x:v>Москва</x:v>
      </x:c>
      <x:c r="C76" s="3" t="str">
        <x:v>Москва</x:v>
      </x:c>
      <x:c r="D76" s="3" t="str">
        <x:v>7, 8, 9</x:v>
      </x:c>
      <x:c r="E76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76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76" s="3" t="str">
        <x:v>Набор в классы «Математической вертикали»</x:v>
      </x:c>
      <x:c r="H76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76" s="10" t="str"/>
      <x:c r="J76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76" s="3" t="str"/>
      <x:c r="L76" s="3" t="str"/>
      <x:c r="M76" s="8" t="n">
        <x:v>81</x:v>
      </x:c>
      <x:c r="N76" s="8" t="n">
        <x:v>128</x:v>
      </x:c>
      <x:c r="O76" s="8" t="n">
        <x:v>94</x:v>
      </x:c>
      <x:c r="P76" s="8"/>
      <x:c r="Q76" s="8"/>
      <x:c r="R76" s="8"/>
      <x:c r="S76" s="3" t="str">
        <x:v>Не отмечена в проверенных таблицах</x:v>
      </x:c>
      <x:c r="T76" s="3" t="str">
        <x:v>Не отмечена в проверенных таблицах</x:v>
      </x:c>
      <x:c r="U76" s="3" t="str"/>
      <x:c r="V76" s="3" t="str">
        <x:v>Да</x:v>
      </x:c>
      <x:c r="W76" s="3" t="str"/>
      <x:c r="X76" s="3" t="str">
        <x:v>https://vertical.sch-int.ru/vstupitelnaya-7-9-2026/; https://www.mgpu.ru/wp-content/uploads/2026/09/15.09.2026-Pr-735-shkoly-proektov_vertikali-.pdf#page=51</x:v>
      </x:c>
      <x:c r="Y76" s="9" t="n">
        <x:v>46304</x:v>
      </x:c>
    </x:row>
    <x:row r="77" ht="80" customHeight="1">
      <x:c r="A77" s="3" t="str">
        <x:v>Аничков Лицей (Дворец творчества юных)</x:v>
      </x:c>
      <x:c r="B77" s="3" t="str">
        <x:v>Санкт-Петербург</x:v>
      </x:c>
      <x:c r="C77" s="3" t="str">
        <x:v>Санкт-Петербург</x:v>
      </x:c>
      <x:c r="D77" s="3" t="str">
        <x:v>8, 10</x:v>
      </x:c>
      <x:c r="E77" s="3" t="str">
        <x:v>1 тур: математика и логика (8); математика с элементами физики и химии (10). Затем 2 тур</x:v>
      </x:c>
      <x:c r="F77" s="3" t="str">
        <x:v>2026: заявки 27 февраля–23 мая; 1 тур 30 мая; 2 тур — июнь</x:v>
      </x:c>
      <x:c r="G77" s="3" t="str">
        <x:v>Школьные правила приёма</x:v>
      </x:c>
      <x:c r="H77" s="10" t="str">
        <x:f>IFERROR(HYPERLINK("https://spbal.ru/node/3718","https://spbal.ru/node/3718"),"https://spbal.ru/node/3718")</x:f>
        <x:v>https://spbal.ru/node/3718</x:v>
      </x:c>
      <x:c r="I77" s="10" t="str"/>
      <x:c r="J77" s="10" t="str">
        <x:f>IFERROR(HYPERLINK("https://spbal.ru/node/11","https://spbal.ru/node/11"),"https://spbal.ru/node/11")</x:f>
        <x:v>https://spbal.ru/node/11</x:v>
      </x:c>
      <x:c r="K77" s="3" t="str"/>
      <x:c r="L77" s="3" t="str"/>
      <x:c r="M77" s="8" t="n">
        <x:v>136</x:v>
      </x:c>
      <x:c r="N77" s="8" t="n">
        <x:v>127</x:v>
      </x:c>
      <x:c r="O77" s="8" t="n">
        <x:v>95</x:v>
      </x:c>
      <x:c r="P77" s="8" t="n">
        <x:v>56</x:v>
      </x:c>
      <x:c r="Q77" s="8" t="n">
        <x:v>50</x:v>
      </x:c>
      <x:c r="R77" s="8" t="n">
        <x:v>54</x:v>
      </x:c>
      <x:c r="S77" s="3" t="str">
        <x:v>Не отмечена в проверенных таблицах</x:v>
      </x:c>
      <x:c r="T77" s="3" t="str">
        <x:v>Не отмечена в проверенных таблицах</x:v>
      </x:c>
      <x:c r="U77" s="3" t="str"/>
      <x:c r="V77" s="3" t="str"/>
      <x:c r="W77" s="3" t="str"/>
      <x:c r="X77" s="10" t="str">
        <x:v>https://spbal.ru/node/3718; https://spbal.ru/node/11</x:v>
      </x:c>
      <x:c r="Y77" s="9" t="n">
        <x:v>46305</x:v>
      </x:c>
    </x:row>
    <x:row r="78" ht="80" customHeight="1">
      <x:c r="A78" s="3" t="str">
        <x:v>Гимназия ТюмГУ</x:v>
      </x:c>
      <x:c r="B78" s="3" t="str">
        <x:v>Тюменская область</x:v>
      </x:c>
      <x:c r="C78" s="3" t="str">
        <x:v>Тюмень</x:v>
      </x:c>
      <x:c r="D78" s="3" t="str">
        <x:v>10; 11 по вакансиям</x:v>
      </x:c>
      <x:c r="E78" s="3" t="str">
        <x:v>Вступительное испытание по математике для технологического и социально-экономического профилей; опубликованы программы и демоверсии.</x:v>
      </x:c>
      <x:c r="F78" s="3" t="str">
        <x:v>Две волны: апрель и июнь 2026; дополнительные места в 11 классы объявляют в июне.</x:v>
      </x:c>
      <x:c r="G78" s="3" t="str">
        <x:v>Школьные правила приёма</x:v>
      </x:c>
      <x:c r="H78" s="10" t="str">
        <x:f>IFERROR(HYPERLINK("https://agymn.utmn.ru/postuplenie/pravila-priema/","https://agymn.utmn.ru/postuplenie/pravila-priema/"),"https://agymn.utmn.ru/postuplenie/pravila-priema/")</x:f>
        <x:v>https://agymn.utmn.ru/postuplenie/pravila-priema/</x:v>
      </x:c>
      <x:c r="I78" s="10" t="str">
        <x:f>IFERROR(HYPERLINK("https://agymn.utmn.ru/postuplenie/programmy-vstupitelnykh-ispytaniy/","https://agymn.utmn.ru/postuplenie/programmy-vstupitelnykh-ispytaniy/"),"https://agymn.utmn.ru/postuplenie/programmy-vstupitelnykh-ispytaniy/")</x:f>
        <x:v>https://agymn.utmn.ru/postuplenie/programmy-vstupitelnykh-ispytaniy/</x:v>
      </x:c>
      <x:c r="J78" s="3" t="str"/>
      <x:c r="K78" s="3" t="str"/>
      <x:c r="L78" s="3" t="str"/>
      <x:c r="M78" s="8" t="n">
        <x:v>112</x:v>
      </x:c>
      <x:c r="N78" s="8" t="n">
        <x:v>97</x:v>
      </x:c>
      <x:c r="O78" s="8" t="n">
        <x:v>98</x:v>
      </x:c>
      <x:c r="P78" s="8"/>
      <x:c r="Q78" s="8"/>
      <x:c r="R78" s="8"/>
      <x:c r="S78" s="3" t="str">
        <x:v>Не отмечена в проверенных таблицах</x:v>
      </x:c>
      <x:c r="T78" s="3" t="str">
        <x:v>Не отмечена в проверенных таблицах</x:v>
      </x:c>
      <x:c r="U78" s="3" t="str"/>
      <x:c r="V78" s="3" t="str"/>
      <x:c r="W78" s="3" t="str"/>
      <x:c r="X78" s="3" t="str">
        <x:v>https://agymn.utmn.ru/postuplenie/pravila-priema/; https://agymn.utmn.ru/postuplenie/programmy-vstupitelnykh-ispytaniy/</x:v>
      </x:c>
      <x:c r="Y78" s="9" t="n">
        <x:v>46305</x:v>
      </x:c>
    </x:row>
    <x:row r="79" ht="80" customHeight="1">
      <x:c r="A79" s="3" t="str">
        <x:v>Школа № 2123 имени Мигеля Эрнандеса</x:v>
      </x:c>
      <x:c r="B79" s="3" t="str">
        <x:v>Москва</x:v>
      </x:c>
      <x:c r="C79" s="3" t="str">
        <x:v>Москва</x:v>
      </x:c>
      <x:c r="D79" s="3" t="str">
        <x:v>7, 8, 9</x:v>
      </x:c>
      <x:c r="E79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79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79" s="3" t="str">
        <x:v>Набор в классы «Математической вертикали»</x:v>
      </x:c>
      <x:c r="H79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79" s="10" t="str"/>
      <x:c r="J79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79" s="3" t="str"/>
      <x:c r="L79" s="3" t="str"/>
      <x:c r="M79" s="8" t="n">
        <x:v>105</x:v>
      </x:c>
      <x:c r="N79" s="8" t="n">
        <x:v>85</x:v>
      </x:c>
      <x:c r="O79" s="8" t="n">
        <x:v>99</x:v>
      </x:c>
      <x:c r="P79" s="8"/>
      <x:c r="Q79" s="8"/>
      <x:c r="R79" s="8"/>
      <x:c r="S79" s="3" t="str">
        <x:v>Да</x:v>
      </x:c>
      <x:c r="T79" s="3" t="str">
        <x:v>Не отмечена в проверенных таблицах</x:v>
      </x:c>
      <x:c r="U79" s="3" t="str"/>
      <x:c r="V79" s="3" t="str">
        <x:v>Да</x:v>
      </x:c>
      <x:c r="W79" s="3" t="str">
        <x:v>Да</x:v>
      </x:c>
      <x:c r="X79" s="3" t="str">
        <x:v>https://vertical.sch-int.ru/vstupitelnaya-7-9-2026/; https://www.mgpu.ru/wp-content/uploads/2026/09/15.09.2026-Pr-735-shkoly-proektov_vertikali-.pdf#page=48</x:v>
      </x:c>
      <x:c r="Y79" s="9" t="n">
        <x:v>46304</x:v>
      </x:c>
    </x:row>
    <x:row r="80" ht="80" customHeight="1">
      <x:c r="A80" s="3" t="str">
        <x:v>Школа № 1234</x:v>
      </x:c>
      <x:c r="B80" s="3" t="str">
        <x:v>Москва</x:v>
      </x:c>
      <x:c r="C80" s="3" t="str">
        <x:v>Москва</x:v>
      </x:c>
      <x:c r="D80" s="3" t="str">
        <x:v>7, 8, 9</x:v>
      </x:c>
      <x:c r="E80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80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80" s="3" t="str">
        <x:v>Набор в классы «Математической вертикали»</x:v>
      </x:c>
      <x:c r="H80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80" s="10" t="str"/>
      <x:c r="J80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80" s="3" t="str"/>
      <x:c r="L80" s="3" t="str"/>
      <x:c r="M80" s="8" t="n">
        <x:v>116</x:v>
      </x:c>
      <x:c r="N80" s="8" t="n">
        <x:v>88</x:v>
      </x:c>
      <x:c r="O80" s="8" t="n">
        <x:v>101</x:v>
      </x:c>
      <x:c r="P80" s="8"/>
      <x:c r="Q80" s="8"/>
      <x:c r="R80" s="8"/>
      <x:c r="S80" s="3" t="str">
        <x:v>Не отмечена в проверенных таблицах</x:v>
      </x:c>
      <x:c r="T80" s="3" t="str">
        <x:v>Не отмечена в проверенных таблицах</x:v>
      </x:c>
      <x:c r="U80" s="3" t="str"/>
      <x:c r="V80" s="3" t="str">
        <x:v>Да</x:v>
      </x:c>
      <x:c r="W80" s="3" t="str">
        <x:v>Да</x:v>
      </x:c>
      <x:c r="X80" s="3" t="str">
        <x:v>https://vertical.sch-int.ru/vstupitelnaya-7-9-2026/; https://www.mgpu.ru/wp-content/uploads/2026/09/15.09.2026-Pr-735-shkoly-proektov_vertikali-.pdf#page=34</x:v>
      </x:c>
      <x:c r="Y80" s="9" t="n">
        <x:v>46304</x:v>
      </x:c>
    </x:row>
    <x:row r="81" ht="80" customHeight="1">
      <x:c r="A81" s="3" t="str">
        <x:v>Школа № 1811 "Восточное Измайлово"</x:v>
      </x:c>
      <x:c r="B81" s="3" t="str">
        <x:v>Москва</x:v>
      </x:c>
      <x:c r="C81" s="3" t="str">
        <x:v>Москва</x:v>
      </x:c>
      <x:c r="D81" s="3" t="str">
        <x:v>7, 8, 9</x:v>
      </x:c>
      <x:c r="E81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81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81" s="3" t="str">
        <x:v>Набор в классы «Математической вертикали»</x:v>
      </x:c>
      <x:c r="H81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81" s="10" t="str"/>
      <x:c r="J81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81" s="3" t="str"/>
      <x:c r="L81" s="3" t="str"/>
      <x:c r="M81" s="8" t="n">
        <x:v>109</x:v>
      </x:c>
      <x:c r="N81" s="8" t="n">
        <x:v>117</x:v>
      </x:c>
      <x:c r="O81" s="8" t="n">
        <x:v>104</x:v>
      </x:c>
      <x:c r="P81" s="8"/>
      <x:c r="Q81" s="8"/>
      <x:c r="R81" s="8"/>
      <x:c r="S81" s="3" t="str">
        <x:v>Не отмечена в проверенных таблицах</x:v>
      </x:c>
      <x:c r="T81" s="3" t="str">
        <x:v>Не отмечена в проверенных таблицах</x:v>
      </x:c>
      <x:c r="U81" s="3" t="str"/>
      <x:c r="V81" s="3" t="str">
        <x:v>Да</x:v>
      </x:c>
      <x:c r="W81" s="3" t="str"/>
      <x:c r="X81" s="3" t="str">
        <x:v>https://vertical.sch-int.ru/vstupitelnaya-7-9-2026/; https://www.mgpu.ru/wp-content/uploads/2026/09/15.09.2026-Pr-735-shkoly-proektov_vertikali-.pdf#page=44</x:v>
      </x:c>
      <x:c r="Y81" s="9" t="n">
        <x:v>46304</x:v>
      </x:c>
    </x:row>
    <x:row r="82" ht="80" customHeight="1">
      <x:c r="A82" s="3" t="str">
        <x:v>Школа № 2033</x:v>
      </x:c>
      <x:c r="B82" s="3" t="str">
        <x:v>Москва</x:v>
      </x:c>
      <x:c r="C82" s="3" t="str">
        <x:v>Москва</x:v>
      </x:c>
      <x:c r="D82" s="3" t="str">
        <x:v>7, 8, 9</x:v>
      </x:c>
      <x:c r="E82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82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82" s="3" t="str">
        <x:v>Набор в классы «Математической вертикали»</x:v>
      </x:c>
      <x:c r="H82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82" s="10" t="str"/>
      <x:c r="J82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82" s="3" t="str"/>
      <x:c r="L82" s="3" t="str"/>
      <x:c r="M82" s="8" t="n">
        <x:v>77</x:v>
      </x:c>
      <x:c r="N82" s="8" t="n">
        <x:v>92</x:v>
      </x:c>
      <x:c r="O82" s="8" t="n">
        <x:v>105</x:v>
      </x:c>
      <x:c r="P82" s="8"/>
      <x:c r="Q82" s="8"/>
      <x:c r="R82" s="8"/>
      <x:c r="S82" s="3" t="str">
        <x:v>Не отмечена в проверенных таблицах</x:v>
      </x:c>
      <x:c r="T82" s="3" t="str">
        <x:v>Не отмечена в проверенных таблицах</x:v>
      </x:c>
      <x:c r="U82" s="3" t="str"/>
      <x:c r="V82" s="3" t="str">
        <x:v>Да</x:v>
      </x:c>
      <x:c r="W82" s="3" t="str"/>
      <x:c r="X82" s="3" t="str">
        <x:v>https://vertical.sch-int.ru/vstupitelnaya-7-9-2026/; https://www.mgpu.ru/wp-content/uploads/2026/09/15.09.2026-Pr-735-shkoly-proektov_vertikali-.pdf#page=46</x:v>
      </x:c>
      <x:c r="Y82" s="9" t="n">
        <x:v>46304</x:v>
      </x:c>
    </x:row>
    <x:row r="83" ht="80" customHeight="1">
      <x:c r="A83" s="3" t="str">
        <x:v>Лицей научно-инженерного профиля</x:v>
      </x:c>
      <x:c r="B83" s="3" t="str">
        <x:v>Московская область</x:v>
      </x:c>
      <x:c r="C83" s="3" t="str">
        <x:v>Королёв</x:v>
      </x:c>
      <x:c r="D83" s="3" t="str">
        <x:v>7, 8, 9, 10</x:v>
      </x:c>
      <x:c r="E83" s="3" t="str">
        <x:v>Отбор по Открытой олимпиаде ЛНИП:7 класс математика+русский;8 математика+физика+русский;9 допнабор математика+физика;10 математика+профильные предметы с учётом отметок иОГЭ.</x:v>
      </x:c>
      <x:c r="F83" s="3" t="str">
        <x:v>2026: 7/8 класс — испытания 20–25 апреля; 10 — 12–16 мая; дополнительный 9 класс — регистрация 18–30 мая, математика 1 июня. Документы 10 класса: отметки до 5 июня, результатыОГЭдо 24 июня.</x:v>
      </x:c>
      <x:c r="G83" s="3" t="str">
        <x:v>Школьные правила приёма</x:v>
      </x:c>
      <x:c r="H83" s="10" t="str">
        <x:f>IFERROR(HYPERLINK("https://lnip.su/Postupajuschim","https://lnip.su/Postupajuschim"),"https://lnip.su/Postupajuschim")</x:f>
        <x:v>https://lnip.su/Postupajuschim</x:v>
      </x:c>
      <x:c r="I83" s="10" t="str"/>
      <x:c r="J83" s="3" t="str"/>
      <x:c r="K83" s="3" t="str"/>
      <x:c r="L83" s="3" t="str"/>
      <x:c r="M83" s="8" t="n">
        <x:v>71</x:v>
      </x:c>
      <x:c r="N83" s="8" t="n">
        <x:v>98</x:v>
      </x:c>
      <x:c r="O83" s="8" t="n">
        <x:v>106</x:v>
      </x:c>
      <x:c r="P83" s="8" t="n">
        <x:v>13</x:v>
      </x:c>
      <x:c r="Q83" s="8" t="n">
        <x:v>27</x:v>
      </x:c>
      <x:c r="R83" s="8" t="n">
        <x:v>25</x:v>
      </x:c>
      <x:c r="S83" s="3" t="str">
        <x:v>Не отмечена в проверенных таблицах</x:v>
      </x:c>
      <x:c r="T83" s="3" t="str">
        <x:v>Не отмечена в проверенных таблицах</x:v>
      </x:c>
      <x:c r="U83" s="3" t="str"/>
      <x:c r="V83" s="3" t="str"/>
      <x:c r="W83" s="3" t="str"/>
      <x:c r="X83" s="3" t="str">
        <x:v>https://lnip.su/Postupajuschim</x:v>
      </x:c>
      <x:c r="Y83" s="9" t="n">
        <x:v>46305</x:v>
      </x:c>
    </x:row>
    <x:row r="84" ht="80" customHeight="1">
      <x:c r="A84" s="3" t="str">
        <x:v>Школа № 1575</x:v>
      </x:c>
      <x:c r="B84" s="3" t="str">
        <x:v>Москва</x:v>
      </x:c>
      <x:c r="C84" s="3" t="str">
        <x:v>Москва</x:v>
      </x:c>
      <x:c r="D84" s="3" t="str">
        <x:v>7, 8, 9</x:v>
      </x:c>
      <x:c r="E84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84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84" s="3" t="str">
        <x:v>Набор в классы «Математической вертикали»</x:v>
      </x:c>
      <x:c r="H84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84" s="10" t="str"/>
      <x:c r="J84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84" s="3" t="str"/>
      <x:c r="L84" s="3" t="str"/>
      <x:c r="M84" s="8" t="n">
        <x:v>88</x:v>
      </x:c>
      <x:c r="N84" s="8" t="n">
        <x:v>121</x:v>
      </x:c>
      <x:c r="O84" s="8" t="n">
        <x:v>107</x:v>
      </x:c>
      <x:c r="P84" s="8"/>
      <x:c r="Q84" s="8"/>
      <x:c r="R84" s="8"/>
      <x:c r="S84" s="3" t="str">
        <x:v>Не отмечена в проверенных таблицах</x:v>
      </x:c>
      <x:c r="T84" s="3" t="str">
        <x:v>Не отмечена в проверенных таблицах</x:v>
      </x:c>
      <x:c r="U84" s="3" t="str"/>
      <x:c r="V84" s="3" t="str">
        <x:v>Да</x:v>
      </x:c>
      <x:c r="W84" s="3" t="str"/>
      <x:c r="X84" s="3" t="str">
        <x:v>https://vertical.sch-int.ru/vstupitelnaya-7-9-2026/; https://www.mgpu.ru/wp-content/uploads/2026/09/15.09.2026-Pr-735-shkoly-proektov_vertikali-.pdf#page=42</x:v>
      </x:c>
      <x:c r="Y84" s="9" t="n">
        <x:v>46304</x:v>
      </x:c>
    </x:row>
    <x:row r="85" ht="80" customHeight="1">
      <x:c r="A85" s="3" t="str">
        <x:v>Лицей «Физико-техническая школа» имени Ж.И. Алферова</x:v>
      </x:c>
      <x:c r="B85" s="3" t="str">
        <x:v>Санкт-Петербург</x:v>
      </x:c>
      <x:c r="C85" s="3" t="str">
        <x:v>Санкт-Петербург</x:v>
      </x:c>
      <x:c r="D85" s="3" t="str">
        <x:v>8, 9, 10</x:v>
      </x:c>
      <x:c r="E85" s="3" t="str">
        <x:v>1-й тур: письменная работа по математике и физике; возможен 2-й тур</x:v>
      </x:c>
      <x:c r="F85" s="3" t="str">
        <x:v>Кампания 2026 завершена; информация о приеме 2027 — декабрь 2026</x:v>
      </x:c>
      <x:c r="G85" s="3" t="str">
        <x:v>Школьные правила приёма</x:v>
      </x:c>
      <x:c r="H85" s="10" t="str">
        <x:f>IFERROR(HYPERLINK("https://www.school.ioffe.ru/school/admission/","https://www.school.ioffe.ru/school/admission/"),"https://www.school.ioffe.ru/school/admission/")</x:f>
        <x:v>https://www.school.ioffe.ru/school/admission/</x:v>
      </x:c>
      <x:c r="I85" s="10" t="str"/>
      <x:c r="J85" s="10" t="str"/>
      <x:c r="K85" s="3" t="str"/>
      <x:c r="L85" s="3" t="str"/>
      <x:c r="M85" s="8" t="n">
        <x:v>111</x:v>
      </x:c>
      <x:c r="N85" s="8" t="n">
        <x:v>122</x:v>
      </x:c>
      <x:c r="O85" s="8" t="n">
        <x:v>108</x:v>
      </x:c>
      <x:c r="P85" s="8" t="n">
        <x:v>10</x:v>
      </x:c>
      <x:c r="Q85" s="8" t="n">
        <x:v>17</x:v>
      </x:c>
      <x:c r="R85" s="8" t="n">
        <x:v>9</x:v>
      </x:c>
      <x:c r="S85" s="3" t="str">
        <x:v>Да</x:v>
      </x:c>
      <x:c r="T85" s="3" t="str">
        <x:v>Да</x:v>
      </x:c>
      <x:c r="U85" s="3" t="str"/>
      <x:c r="V85" s="3" t="str"/>
      <x:c r="W85" s="3" t="str"/>
      <x:c r="X85" s="3" t="str">
        <x:v>https://www.school.ioffe.ru/school/admission/</x:v>
      </x:c>
      <x:c r="Y85" s="9" t="n">
        <x:v>46305</x:v>
      </x:c>
    </x:row>
    <x:row r="86" ht="80" customHeight="1">
      <x:c r="A86" s="3" t="str">
        <x:v>Университетская школа ДВФУ</x:v>
      </x:c>
      <x:c r="B86" s="3" t="str">
        <x:v>Приморский край</x:v>
      </x:c>
      <x:c r="C86" s="3" t="str">
        <x:v>Владивосток</x:v>
      </x:c>
      <x:c r="D86" s="3" t="str">
        <x:v>8 (математический класс); 8–11 — другие условия</x:v>
      </x:c>
      <x:c r="E86" s="3" t="str">
        <x:v>В 8 математический класс: вступительный тест по математике и эссе. Для остальных 8, 9, 11 классов указан конкурс успеваемости, поэтому математический экзамен нельзя переносить на все направления.</x:v>
      </x:c>
      <x:c r="F86" s="3" t="str">
        <x:v>2026: математический класс — испытания 30 марта – 5 апреля. Другие классы: заявки 1 марта – 25 мая, далее конкурс успеваемости.</x:v>
      </x:c>
      <x:c r="G86" s="3" t="str">
        <x:v>Школьные правила приёма</x:v>
      </x:c>
      <x:c r="H86" s="10" t="str">
        <x:f>IFERROR(HYPERLINK("https://dvfu-school.ru/enroll","https://dvfu-school.ru/enroll"),"https://dvfu-school.ru/enroll")</x:f>
        <x:v>https://dvfu-school.ru/enroll</x:v>
      </x:c>
      <x:c r="I86" s="10" t="str"/>
      <x:c r="J86" s="3" t="str"/>
      <x:c r="K86" s="3" t="str"/>
      <x:c r="L86" s="3" t="str"/>
      <x:c r="M86" s="8" t="n">
        <x:v>128</x:v>
      </x:c>
      <x:c r="N86" s="8" t="n">
        <x:v>133</x:v>
      </x:c>
      <x:c r="O86" s="8" t="n">
        <x:v>109</x:v>
      </x:c>
      <x:c r="P86" s="8"/>
      <x:c r="Q86" s="8"/>
      <x:c r="R86" s="8"/>
      <x:c r="S86" s="3" t="str">
        <x:v>Не отмечена в проверенных таблицах</x:v>
      </x:c>
      <x:c r="T86" s="3" t="str">
        <x:v>Не отмечена в проверенных таблицах</x:v>
      </x:c>
      <x:c r="U86" s="3" t="str"/>
      <x:c r="V86" s="3" t="str"/>
      <x:c r="W86" s="3" t="str"/>
      <x:c r="X86" s="3" t="str">
        <x:v>https://dvfu-school.ru/enroll</x:v>
      </x:c>
      <x:c r="Y86" s="9" t="n">
        <x:v>46305</x:v>
      </x:c>
    </x:row>
    <x:row r="87" ht="80" customHeight="1">
      <x:c r="A87" s="3" t="str">
        <x:v>Лицей № 64 (Санкт-Петербург)</x:v>
      </x:c>
      <x:c r="B87" s="3" t="str">
        <x:v>Санкт-Петербург</x:v>
      </x:c>
      <x:c r="C87" s="3" t="str">
        <x:v>Санкт-Петербург</x:v>
      </x:c>
      <x:c r="D87" s="3" t="str">
        <x:v>5</x:v>
      </x:c>
      <x:c r="E87" s="3" t="str">
        <x:v>Комплексная письменная работа по русскому, математике и функциональной грамотности</x:v>
      </x:c>
      <x:c r="F87" s="3" t="str">
        <x:v>2026: регистрация до 12 мая; испытание 14 мая</x:v>
      </x:c>
      <x:c r="G87" s="3" t="str">
        <x:v>Школьные правила приёма</x:v>
      </x:c>
      <x:c r="H87" s="10" t="str">
        <x:f>IFERROR(HYPERLINK("https://school64.spb.ru/priem5klass.html","https://school64.spb.ru/priem5klass.html"),"https://school64.spb.ru/priem5klass.html")</x:f>
        <x:v>https://school64.spb.ru/priem5klass.html</x:v>
      </x:c>
      <x:c r="I87" s="10" t="str">
        <x:f>IFERROR(HYPERLINK("https://lyceum64.ru/alldocs/2023/demo5.pdf","https://lyceum64.ru/alldocs/2023/demo5.pdf"),"https://lyceum64.ru/alldocs/2023/demo5.pdf")</x:f>
        <x:v>https://lyceum64.ru/alldocs/2023/demo5.pdf</x:v>
      </x:c>
      <x:c r="J87" s="3" t="str"/>
      <x:c r="K87" s="3" t="str"/>
      <x:c r="L87" s="3" t="str"/>
      <x:c r="M87" s="8" t="n">
        <x:v>144</x:v>
      </x:c>
      <x:c r="N87" s="8" t="n">
        <x:v>145</x:v>
      </x:c>
      <x:c r="O87" s="8" t="n">
        <x:v>110</x:v>
      </x:c>
      <x:c r="P87" s="8"/>
      <x:c r="Q87" s="8"/>
      <x:c r="R87" s="8"/>
      <x:c r="S87" s="3" t="str">
        <x:v>Не отмечена в проверенных таблицах</x:v>
      </x:c>
      <x:c r="T87" s="3" t="str">
        <x:v>Не отмечена в проверенных таблицах</x:v>
      </x:c>
      <x:c r="U87" s="3" t="str"/>
      <x:c r="V87" s="3" t="str"/>
      <x:c r="W87" s="3" t="str"/>
      <x:c r="X87" s="10" t="str">
        <x:v>https://school64.spb.ru/priem5klass.html; https://lyceum64.ru/alldocs/2023/demo5.pdf</x:v>
      </x:c>
      <x:c r="Y87" s="9" t="n">
        <x:v>46305</x:v>
      </x:c>
    </x:row>
    <x:row r="88" ht="80" customHeight="1">
      <x:c r="A88" s="3" t="str">
        <x:v>Школа № 1392 имени Д.В. Рябинкина</x:v>
      </x:c>
      <x:c r="B88" s="3" t="str">
        <x:v>Москва</x:v>
      </x:c>
      <x:c r="C88" s="3" t="str">
        <x:v>Москва</x:v>
      </x:c>
      <x:c r="D88" s="3" t="str">
        <x:v>7, 8, 9</x:v>
      </x:c>
      <x:c r="E88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88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88" s="3" t="str">
        <x:v>Набор в классы «Математической вертикали»</x:v>
      </x:c>
      <x:c r="H88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88" s="10" t="str"/>
      <x:c r="J88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88" s="3" t="str"/>
      <x:c r="L88" s="3" t="str"/>
      <x:c r="M88" s="8" t="n">
        <x:v>250</x:v>
      </x:c>
      <x:c r="N88" s="8" t="n">
        <x:v>157</x:v>
      </x:c>
      <x:c r="O88" s="8" t="n">
        <x:v>112</x:v>
      </x:c>
      <x:c r="P88" s="8"/>
      <x:c r="Q88" s="8"/>
      <x:c r="R88" s="8"/>
      <x:c r="S88" s="3" t="str">
        <x:v>Не отмечена в проверенных таблицах</x:v>
      </x:c>
      <x:c r="T88" s="3" t="str">
        <x:v>Не отмечена в проверенных таблицах</x:v>
      </x:c>
      <x:c r="U88" s="3" t="str"/>
      <x:c r="V88" s="3" t="str">
        <x:v>Да</x:v>
      </x:c>
      <x:c r="W88" s="3" t="str"/>
      <x:c r="X88" s="3" t="str">
        <x:v>https://vertical.sch-int.ru/vstupitelnaya-7-9-2026/; https://www.mgpu.ru/wp-content/uploads/2026/09/15.09.2026-Pr-735-shkoly-proektov_vertikali-.pdf#page=38</x:v>
      </x:c>
      <x:c r="Y88" s="9" t="n">
        <x:v>46304</x:v>
      </x:c>
    </x:row>
    <x:row r="89" ht="80" customHeight="1">
      <x:c r="A89" s="3" t="str">
        <x:v>Инженерный лицей № 83 имени Пинского М.С. УГНТУ</x:v>
      </x:c>
      <x:c r="B89" s="3" t="str">
        <x:v>Башкортостан</x:v>
      </x:c>
      <x:c r="C89" s="3" t="str">
        <x:v>Уфа</x:v>
      </x:c>
      <x:c r="D89" s="3" t="str">
        <x:v>5, 10</x:v>
      </x:c>
      <x:c r="E89" s="3" t="str">
        <x:v>Письменная проверка уровня знаний по математике: 90 минут в 5 класс, 120 минут в 10 класс; для 5 класса второй этап — функциональная грамотность.</x:v>
      </x:c>
      <x:c r="F89" s="3" t="str">
        <x:v>Регистрация до 11 мая; математика 12 мая (в 5 класс), 13 мая (в 10 класс); второй этап 5 класса 27 мая 2026.</x:v>
      </x:c>
      <x:c r="G89" s="3" t="str">
        <x:v>Школьные правила приёма</x:v>
      </x:c>
      <x:c r="H89" s="10" t="str">
        <x:f>IFERROR(HYPERLINK("https://www.dovuzcenter.ru/news/Nabor_2026.htm","https://www.dovuzcenter.ru/news/Nabor_2026.htm"),"https://www.dovuzcenter.ru/news/Nabor_2026.htm")</x:f>
        <x:v>https://www.dovuzcenter.ru/news/Nabor_2026.htm</x:v>
      </x:c>
      <x:c r="I89" s="3" t="str"/>
      <x:c r="J89" s="3" t="str"/>
      <x:c r="K89" s="3" t="str"/>
      <x:c r="L89" s="10" t="str">
        <x:f>IFERROR(HYPERLINK("https://vk.com/cppt_usptu","https://vk.com/cppt_usptu"),"https://vk.com/cppt_usptu")</x:f>
        <x:v>https://vk.com/cppt_usptu</x:v>
      </x:c>
      <x:c r="M89" s="8" t="n">
        <x:v>235</x:v>
      </x:c>
      <x:c r="N89" s="8" t="n">
        <x:v>146</x:v>
      </x:c>
      <x:c r="O89" s="8" t="n">
        <x:v>113</x:v>
      </x:c>
      <x:c r="P89" s="8"/>
      <x:c r="Q89" s="8"/>
      <x:c r="R89" s="8"/>
      <x:c r="S89" s="3" t="str">
        <x:v>Не отмечена в проверенных таблицах</x:v>
      </x:c>
      <x:c r="T89" s="3" t="str">
        <x:v>Не отмечена в проверенных таблицах</x:v>
      </x:c>
      <x:c r="U89" s="3" t="str"/>
      <x:c r="V89" s="3" t="str"/>
      <x:c r="W89" s="3" t="str"/>
      <x:c r="X89" s="3" t="str">
        <x:v>https://www.dovuzcenter.ru/news/Nabor_2026.htm</x:v>
      </x:c>
      <x:c r="Y89" s="9" t="n">
        <x:v>46305</x:v>
      </x:c>
    </x:row>
    <x:row r="90" ht="80" customHeight="1">
      <x:c r="A90" s="3" t="str">
        <x:v>Лицей имени Н.И. Лобачевского КФУ</x:v>
      </x:c>
      <x:c r="B90" s="3" t="str">
        <x:v>Татарстан</x:v>
      </x:c>
      <x:c r="C90" s="3" t="str">
        <x:v>Казань</x:v>
      </x:c>
      <x:c r="D90" s="3" t="str">
        <x:v>5, 6, 7, 8, 9; 10 по отдельному порядку</x:v>
      </x:c>
      <x:c r="E90" s="3" t="str">
        <x:v>Вступительная математика для 5–9 классов; для 8–9 классов также физика; русский язык оценивается зачетом.</x:v>
      </x:c>
      <x:c r="F90" s="3" t="str">
        <x:v>Отбор в 5–9 классы 2026 завершен к 2 июня; график — в разделе приема.</x:v>
      </x:c>
      <x:c r="G90" s="3" t="str">
        <x:v>Школьные правила приёма</x:v>
      </x:c>
      <x:c r="H90" s="10" t="str">
        <x:f>IFERROR(HYPERLINK("https://kpfu.ru/liceum/priem","https://kpfu.ru/liceum/priem"),"https://kpfu.ru/liceum/priem")</x:f>
        <x:v>https://kpfu.ru/liceum/priem</x:v>
      </x:c>
      <x:c r="I90" s="10" t="str"/>
      <x:c r="J90" s="3" t="str">
        <x:f>IFERROR(HYPERLINK("https://kpfu.ru/liceum/priem/primery-zadach-dlya-postupajuschih-v-licej","https://kpfu.ru/liceum/priem/primery-zadach-dlya-postupajuschih-v-licej"),"https://kpfu.ru/liceum/priem/primery-zadach-dlya-postupajuschih-v-licej")</x:f>
        <x:v>https://kpfu.ru/liceum/priem/primery-zadach-dlya-postupajuschih-v-licej</x:v>
      </x:c>
      <x:c r="K90" s="3" t="str"/>
      <x:c r="L90" s="3" t="str"/>
      <x:c r="M90" s="8" t="n">
        <x:v>104</x:v>
      </x:c>
      <x:c r="N90" s="8" t="n">
        <x:v>101</x:v>
      </x:c>
      <x:c r="O90" s="8" t="n">
        <x:v>115</x:v>
      </x:c>
      <x:c r="P90" s="8" t="n">
        <x:v>77</x:v>
      </x:c>
      <x:c r="Q90" s="8" t="n">
        <x:v>79</x:v>
      </x:c>
      <x:c r="R90" s="8" t="n">
        <x:v>74</x:v>
      </x:c>
      <x:c r="S90" s="3" t="str">
        <x:v>Да</x:v>
      </x:c>
      <x:c r="T90" s="3" t="str">
        <x:v>Да</x:v>
      </x:c>
      <x:c r="U90" s="3" t="str"/>
      <x:c r="V90" s="3" t="str"/>
      <x:c r="W90" s="3" t="str"/>
      <x:c r="X90" s="3" t="str">
        <x:v>https://kpfu.ru/liceum/priem; https://kpfu.ru/liceum/priem/primery-zadach-dlya-postupajuschih-v-licej</x:v>
      </x:c>
      <x:c r="Y90" s="9" t="n">
        <x:v>46305</x:v>
      </x:c>
    </x:row>
    <x:row r="91" ht="80" customHeight="1">
      <x:c r="A91" s="3" t="str">
        <x:v>Школа № 2005</x:v>
      </x:c>
      <x:c r="B91" s="3" t="str">
        <x:v>Москва</x:v>
      </x:c>
      <x:c r="C91" s="3" t="str">
        <x:v>Москва</x:v>
      </x:c>
      <x:c r="D91" s="3" t="str">
        <x:v>7, 8, 9</x:v>
      </x:c>
      <x:c r="E91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91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91" s="3" t="str">
        <x:v>Набор в классы «Математической вертикали»</x:v>
      </x:c>
      <x:c r="H91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91" s="10" t="str"/>
      <x:c r="J91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91" s="3" t="str"/>
      <x:c r="L91" s="3" t="str"/>
      <x:c r="M91" s="8" t="n">
        <x:v>115</x:v>
      </x:c>
      <x:c r="N91" s="8" t="n">
        <x:v>130</x:v>
      </x:c>
      <x:c r="O91" s="8" t="n">
        <x:v>116</x:v>
      </x:c>
      <x:c r="P91" s="8"/>
      <x:c r="Q91" s="8"/>
      <x:c r="R91" s="8"/>
      <x:c r="S91" s="3" t="str">
        <x:v>Не отмечена в проверенных таблицах</x:v>
      </x:c>
      <x:c r="T91" s="3" t="str">
        <x:v>Не отмечена в проверенных таблицах</x:v>
      </x:c>
      <x:c r="U91" s="3" t="str"/>
      <x:c r="V91" s="3" t="str">
        <x:v>Да</x:v>
      </x:c>
      <x:c r="W91" s="3" t="str"/>
      <x:c r="X91" s="3" t="str">
        <x:v>https://vertical.sch-int.ru/vstupitelnaya-7-9-2026/; https://www.mgpu.ru/wp-content/uploads/2026/09/15.09.2026-Pr-735-shkoly-proektov_vertikali-.pdf#page=46</x:v>
      </x:c>
      <x:c r="Y91" s="9" t="n">
        <x:v>46304</x:v>
      </x:c>
    </x:row>
    <x:row r="92" ht="80" customHeight="1">
      <x:c r="A92" s="3" t="str">
        <x:v>Лицей № 130</x:v>
      </x:c>
      <x:c r="B92" s="3" t="str">
        <x:v>Свердловская область</x:v>
      </x:c>
      <x:c r="C92" s="3" t="str">
        <x:v>Екатеринбург</x:v>
      </x:c>
      <x:c r="D92" s="3" t="str">
        <x:v>5, 7, 8; 10 по ОГЭ</x:v>
      </x:c>
      <x:c r="E92" s="3" t="str">
        <x:v>5, 7, 8 классы: письменная контрольная работа по математике (60 минут); в 10 класс — результаты ОГЭ.</x:v>
      </x:c>
      <x:c r="F92" s="3" t="str">
        <x:v>В 5, 7, 8 классы: математика 27 мая 2026, зачисление 1–5 июня. В 10 класс: заявления 12 мая–11 июня, отбор 28 июня–3 июля и 19–21 августа.</x:v>
      </x:c>
      <x:c r="G92" s="3" t="str">
        <x:v>Школьные правила приёма</x:v>
      </x:c>
      <x:c r="H92" s="10" t="str">
        <x:f>IFERROR(HYPERLINK("https://xn--130-qddohl3g.xn--80acgfbsl1azdqr.xn--p1ai/?section_id=8","https://xn--130-qddohl3g.xn--80acgfbsl1azdqr.xn--p1ai/?section_id=8"),"https://xn--130-qddohl3g.xn--80acgfbsl1azdqr.xn--p1ai/?section_id=8")</x:f>
        <x:v>https://xn--130-qddohl3g.xn--80acgfbsl1azdqr.xn--p1ai/?section_id=8</x:v>
      </x:c>
      <x:c r="I92" s="10" t="str"/>
      <x:c r="J92" s="3" t="str"/>
      <x:c r="K92" s="3" t="str"/>
      <x:c r="L92" s="3" t="str"/>
      <x:c r="M92" s="8" t="n">
        <x:v>73</x:v>
      </x:c>
      <x:c r="N92" s="8" t="n">
        <x:v>119</x:v>
      </x:c>
      <x:c r="O92" s="8" t="n">
        <x:v>117</x:v>
      </x:c>
      <x:c r="P92" s="8" t="n">
        <x:v>72</x:v>
      </x:c>
      <x:c r="Q92" s="8"/>
      <x:c r="R92" s="8"/>
      <x:c r="S92" s="3" t="str">
        <x:v>Не отмечена в проверенных таблицах</x:v>
      </x:c>
      <x:c r="T92" s="3" t="str">
        <x:v>Не отмечена в проверенных таблицах</x:v>
      </x:c>
      <x:c r="U92" s="3" t="str"/>
      <x:c r="V92" s="3" t="str"/>
      <x:c r="W92" s="3" t="str"/>
      <x:c r="X92" s="3" t="str">
        <x:v>https://xn--130-qddohl3g.xn--80acgfbsl1azdqr.xn--p1ai/?section_id=8</x:v>
      </x:c>
      <x:c r="Y92" s="9" t="n">
        <x:v>46305</x:v>
      </x:c>
    </x:row>
    <x:row r="93" ht="80" customHeight="1">
      <x:c r="A93" s="3" t="str">
        <x:v>Школа № 2006</x:v>
      </x:c>
      <x:c r="B93" s="3" t="str">
        <x:v>Москва</x:v>
      </x:c>
      <x:c r="C93" s="3" t="str">
        <x:v>Москва</x:v>
      </x:c>
      <x:c r="D93" s="3" t="str">
        <x:v>7, 8, 9</x:v>
      </x:c>
      <x:c r="E93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93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93" s="3" t="str">
        <x:v>Набор в классы «Математической вертикали»</x:v>
      </x:c>
      <x:c r="H93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93" s="10" t="str"/>
      <x:c r="J93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93" s="3" t="str"/>
      <x:c r="L93" s="3" t="str"/>
      <x:c r="M93" s="8" t="n">
        <x:v>248</x:v>
      </x:c>
      <x:c r="N93" s="8" t="n">
        <x:v>120</x:v>
      </x:c>
      <x:c r="O93" s="8" t="n">
        <x:v>122</x:v>
      </x:c>
      <x:c r="P93" s="8"/>
      <x:c r="Q93" s="8"/>
      <x:c r="R93" s="8"/>
      <x:c r="S93" s="3" t="str">
        <x:v>Не отмечена в проверенных таблицах</x:v>
      </x:c>
      <x:c r="T93" s="3" t="str">
        <x:v>Не отмечена в проверенных таблицах</x:v>
      </x:c>
      <x:c r="U93" s="3" t="str"/>
      <x:c r="V93" s="3" t="str">
        <x:v>Да</x:v>
      </x:c>
      <x:c r="W93" s="3" t="str"/>
      <x:c r="X93" s="3" t="str">
        <x:v>https://vertical.sch-int.ru/vstupitelnaya-7-9-2026/; https://www.mgpu.ru/wp-content/uploads/2026/09/15.09.2026-Pr-735-shkoly-proektov_vertikali-.pdf#page=46</x:v>
      </x:c>
      <x:c r="Y93" s="9" t="n">
        <x:v>46304</x:v>
      </x:c>
    </x:row>
    <x:row r="94" ht="80" customHeight="1">
      <x:c r="A94" s="3" t="str">
        <x:v>Школа № 1359 имени авиаконструктора М.Л. Миля</x:v>
      </x:c>
      <x:c r="B94" s="3" t="str">
        <x:v>Москва</x:v>
      </x:c>
      <x:c r="C94" s="3" t="str">
        <x:v>Москва</x:v>
      </x:c>
      <x:c r="D94" s="3" t="str">
        <x:v>7, 8, 9</x:v>
      </x:c>
      <x:c r="E94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94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94" s="3" t="str">
        <x:v>Набор в классы «Математической вертикали»</x:v>
      </x:c>
      <x:c r="H94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94" s="10" t="str"/>
      <x:c r="J94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94" s="3" t="str"/>
      <x:c r="L94" s="3" t="str"/>
      <x:c r="M94" s="8" t="n">
        <x:v>93</x:v>
      </x:c>
      <x:c r="N94" s="8" t="n">
        <x:v>126</x:v>
      </x:c>
      <x:c r="O94" s="8" t="n">
        <x:v>124</x:v>
      </x:c>
      <x:c r="P94" s="8"/>
      <x:c r="Q94" s="8"/>
      <x:c r="R94" s="8"/>
      <x:c r="S94" s="3" t="str">
        <x:v>Не отмечена в проверенных таблицах</x:v>
      </x:c>
      <x:c r="T94" s="3" t="str">
        <x:v>Не отмечена в проверенных таблицах</x:v>
      </x:c>
      <x:c r="U94" s="3" t="str"/>
      <x:c r="V94" s="3" t="str">
        <x:v>Да</x:v>
      </x:c>
      <x:c r="W94" s="3" t="str">
        <x:v>Да</x:v>
      </x:c>
      <x:c r="X94" s="3" t="str">
        <x:v>https://vertical.sch-int.ru/vstupitelnaya-7-9-2026/; https://www.mgpu.ru/wp-content/uploads/2026/09/15.09.2026-Pr-735-shkoly-proektov_vertikali-.pdf#page=37</x:v>
      </x:c>
      <x:c r="Y94" s="9" t="n">
        <x:v>46304</x:v>
      </x:c>
    </x:row>
    <x:row r="95" ht="80" customHeight="1">
      <x:c r="A95" s="3" t="str">
        <x:v>Школа № 1558 имени Росалии де Кастро</x:v>
      </x:c>
      <x:c r="B95" s="3" t="str">
        <x:v>Москва</x:v>
      </x:c>
      <x:c r="C95" s="3" t="str">
        <x:v>Москва</x:v>
      </x:c>
      <x:c r="D95" s="3" t="str">
        <x:v>7, 8, 9</x:v>
      </x:c>
      <x:c r="E95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95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95" s="3" t="str">
        <x:v>Набор в классы «Математической вертикали»</x:v>
      </x:c>
      <x:c r="H95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95" s="10" t="str"/>
      <x:c r="J95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95" s="3" t="str"/>
      <x:c r="L95" s="3" t="str"/>
      <x:c r="M95" s="8" t="n">
        <x:v>178</x:v>
      </x:c>
      <x:c r="N95" s="8" t="n">
        <x:v>201</x:v>
      </x:c>
      <x:c r="O95" s="8" t="n">
        <x:v>125</x:v>
      </x:c>
      <x:c r="P95" s="8"/>
      <x:c r="Q95" s="8"/>
      <x:c r="R95" s="8"/>
      <x:c r="S95" s="3" t="str">
        <x:v>Не отмечена в проверенных таблицах</x:v>
      </x:c>
      <x:c r="T95" s="3" t="str">
        <x:v>Не отмечена в проверенных таблицах</x:v>
      </x:c>
      <x:c r="U95" s="3" t="str"/>
      <x:c r="V95" s="3" t="str">
        <x:v>Да</x:v>
      </x:c>
      <x:c r="W95" s="3" t="str">
        <x:v>Да</x:v>
      </x:c>
      <x:c r="X95" s="3" t="str">
        <x:v>https://vertical.sch-int.ru/vstupitelnaya-7-9-2026/; https://www.mgpu.ru/wp-content/uploads/2026/09/15.09.2026-Pr-735-shkoly-proektov_vertikali-.pdf#page=41</x:v>
      </x:c>
      <x:c r="Y95" s="9" t="n">
        <x:v>46304</x:v>
      </x:c>
    </x:row>
    <x:row r="96" ht="80" customHeight="1">
      <x:c r="A96" s="3" t="str">
        <x:v>Физико-Математическая школа</x:v>
      </x:c>
      <x:c r="B96" s="3" t="str">
        <x:v>Тюменская область</x:v>
      </x:c>
      <x:c r="C96" s="3" t="str">
        <x:v>Тюмень</x:v>
      </x:c>
      <x:c r="D96" s="3" t="str">
        <x:v>5, 6, 7, 8, 10</x:v>
      </x:c>
      <x:c r="E96" s="3" t="str">
        <x:v>Вступительные испытания по математике; для 5–6 классов два тура; для 7–8 и 10 — предметные работы по профилю.</x:v>
      </x:c>
      <x:c r="F96" s="3" t="str">
        <x:v>Прием заявок с 2 февраля 2026; даты туров — в порядке индивидуального отбора.</x:v>
      </x:c>
      <x:c r="G96" s="3" t="str">
        <x:v>Школьные правила приёма</x:v>
      </x:c>
      <x:c r="H96" s="10" t="str">
        <x:f>IFERROR(HYPERLINK("https://fmschool72.ru/postupayuschim","https://fmschool72.ru/postupayuschim"),"https://fmschool72.ru/postupayuschim")</x:f>
        <x:v>https://fmschool72.ru/postupayuschim</x:v>
      </x:c>
      <x:c r="I96" s="10" t="str"/>
      <x:c r="J96" s="10" t="str"/>
      <x:c r="K96" s="3" t="str"/>
      <x:c r="L96" s="3" t="str"/>
      <x:c r="M96" s="8" t="n">
        <x:v>113</x:v>
      </x:c>
      <x:c r="N96" s="8" t="n">
        <x:v>112</x:v>
      </x:c>
      <x:c r="O96" s="8" t="n">
        <x:v>126</x:v>
      </x:c>
      <x:c r="P96" s="8" t="n">
        <x:v>5</x:v>
      </x:c>
      <x:c r="Q96" s="8" t="n">
        <x:v>5</x:v>
      </x:c>
      <x:c r="R96" s="8" t="n">
        <x:v>4</x:v>
      </x:c>
      <x:c r="S96" s="3" t="str">
        <x:v>Да</x:v>
      </x:c>
      <x:c r="T96" s="3" t="str">
        <x:v>Да</x:v>
      </x:c>
      <x:c r="U96" s="3" t="str"/>
      <x:c r="V96" s="3" t="str"/>
      <x:c r="W96" s="3" t="str"/>
      <x:c r="X96" s="10" t="str">
        <x:v>https://fmschool72.ru/postupayuschim</x:v>
      </x:c>
      <x:c r="Y96" s="9" t="n">
        <x:v>46305</x:v>
      </x:c>
    </x:row>
    <x:row r="97" ht="80" customHeight="1">
      <x:c r="A97" s="3" t="str">
        <x:v>Школа № 1375</x:v>
      </x:c>
      <x:c r="B97" s="3" t="str">
        <x:v>Москва</x:v>
      </x:c>
      <x:c r="C97" s="3" t="str">
        <x:v>Москва</x:v>
      </x:c>
      <x:c r="D97" s="3" t="str">
        <x:v>7, 8, 9</x:v>
      </x:c>
      <x:c r="E97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97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97" s="3" t="str">
        <x:v>Набор в классы «Математической вертикали»</x:v>
      </x:c>
      <x:c r="H97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97" s="10" t="str"/>
      <x:c r="J97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97" s="3" t="str"/>
      <x:c r="L97" s="3" t="str"/>
      <x:c r="M97" s="8" t="n">
        <x:v>209</x:v>
      </x:c>
      <x:c r="N97" s="8" t="n">
        <x:v>155</x:v>
      </x:c>
      <x:c r="O97" s="8" t="n">
        <x:v>128</x:v>
      </x:c>
      <x:c r="P97" s="8"/>
      <x:c r="Q97" s="8"/>
      <x:c r="R97" s="8"/>
      <x:c r="S97" s="3" t="str">
        <x:v>Не отмечена в проверенных таблицах</x:v>
      </x:c>
      <x:c r="T97" s="3" t="str">
        <x:v>Не отмечена в проверенных таблицах</x:v>
      </x:c>
      <x:c r="U97" s="3" t="str"/>
      <x:c r="V97" s="3" t="str">
        <x:v>Да</x:v>
      </x:c>
      <x:c r="W97" s="3" t="str"/>
      <x:c r="X97" s="3" t="str">
        <x:v>https://vertical.sch-int.ru/vstupitelnaya-7-9-2026/; https://www.mgpu.ru/wp-content/uploads/2026/09/15.09.2026-Pr-735-shkoly-proektov_vertikali-.pdf#page=37</x:v>
      </x:c>
      <x:c r="Y97" s="9" t="n">
        <x:v>46304</x:v>
      </x:c>
    </x:row>
    <x:row r="98" ht="80" customHeight="1">
      <x:c r="A98" s="3" t="str">
        <x:v>Школа № 1387</x:v>
      </x:c>
      <x:c r="B98" s="3" t="str">
        <x:v>Москва</x:v>
      </x:c>
      <x:c r="C98" s="3" t="str">
        <x:v>Москва</x:v>
      </x:c>
      <x:c r="D98" s="3" t="str">
        <x:v>7, 8, 9</x:v>
      </x:c>
      <x:c r="E98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98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98" s="3" t="str">
        <x:v>Набор в классы «Математической вертикали»</x:v>
      </x:c>
      <x:c r="H98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98" s="10" t="str"/>
      <x:c r="J98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98" s="3" t="str"/>
      <x:c r="L98" s="3" t="str"/>
      <x:c r="M98" s="8" t="n">
        <x:v>143</x:v>
      </x:c>
      <x:c r="N98" s="8" t="n">
        <x:v>144</x:v>
      </x:c>
      <x:c r="O98" s="8" t="n">
        <x:v>129</x:v>
      </x:c>
      <x:c r="P98" s="8"/>
      <x:c r="Q98" s="8"/>
      <x:c r="R98" s="8"/>
      <x:c r="S98" s="3" t="str">
        <x:v>Да</x:v>
      </x:c>
      <x:c r="T98" s="3" t="str">
        <x:v>Да</x:v>
      </x:c>
      <x:c r="U98" s="3" t="str"/>
      <x:c r="V98" s="3" t="str">
        <x:v>Да</x:v>
      </x:c>
      <x:c r="W98" s="3" t="str"/>
      <x:c r="X98" s="3" t="str">
        <x:v>https://vertical.sch-int.ru/vstupitelnaya-7-9-2026/; https://www.mgpu.ru/wp-content/uploads/2026/09/15.09.2026-Pr-735-shkoly-proektov_vertikali-.pdf#page=37</x:v>
      </x:c>
      <x:c r="Y98" s="9" t="n">
        <x:v>46304</x:v>
      </x:c>
    </x:row>
    <x:row r="99" ht="80" customHeight="1">
      <x:c r="A99" s="3" t="str">
        <x:v>Школа № 1541</x:v>
      </x:c>
      <x:c r="B99" s="3" t="str">
        <x:v>Москва</x:v>
      </x:c>
      <x:c r="C99" s="3" t="str">
        <x:v>Москва</x:v>
      </x:c>
      <x:c r="D99" s="3" t="str">
        <x:v>7, 8, 9</x:v>
      </x:c>
      <x:c r="E99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99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99" s="3" t="str">
        <x:v>Набор в классы «Математической вертикали»</x:v>
      </x:c>
      <x:c r="H99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99" s="10" t="str"/>
      <x:c r="J99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99" s="3" t="str"/>
      <x:c r="L99" s="3" t="str"/>
      <x:c r="M99" s="8" t="n">
        <x:v>190</x:v>
      </x:c>
      <x:c r="N99" s="8" t="n">
        <x:v>159</x:v>
      </x:c>
      <x:c r="O99" s="8" t="n">
        <x:v>130</x:v>
      </x:c>
      <x:c r="P99" s="8"/>
      <x:c r="Q99" s="8"/>
      <x:c r="R99" s="8"/>
      <x:c r="S99" s="3" t="str">
        <x:v>Не отмечена в проверенных таблицах</x:v>
      </x:c>
      <x:c r="T99" s="3" t="str">
        <x:v>Не отмечена в проверенных таблицах</x:v>
      </x:c>
      <x:c r="U99" s="3" t="str"/>
      <x:c r="V99" s="3" t="str">
        <x:v>Да</x:v>
      </x:c>
      <x:c r="W99" s="3" t="str"/>
      <x:c r="X99" s="3" t="str">
        <x:v>https://vertical.sch-int.ru/vstupitelnaya-7-9-2026/; https://www.mgpu.ru/wp-content/uploads/2026/09/15.09.2026-Pr-735-shkoly-proektov_vertikali-.pdf#page=41</x:v>
      </x:c>
      <x:c r="Y99" s="9" t="n">
        <x:v>46304</x:v>
      </x:c>
    </x:row>
    <x:row r="100" ht="80" customHeight="1">
      <x:c r="A100" s="3" t="str">
        <x:v>Школа № 654 имени А.Д. Фридмана</x:v>
      </x:c>
      <x:c r="B100" s="3" t="str">
        <x:v>Москва</x:v>
      </x:c>
      <x:c r="C100" s="3" t="str">
        <x:v>Москва</x:v>
      </x:c>
      <x:c r="D100" s="3" t="str">
        <x:v>8, 9</x:v>
      </x:c>
      <x:c r="E100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00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00" s="3" t="str">
        <x:v>Набор в классы «Математической вертикали»</x:v>
      </x:c>
      <x:c r="H100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00" s="10" t="str"/>
      <x:c r="J100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00" s="3" t="str"/>
      <x:c r="L100" s="3" t="str"/>
      <x:c r="M100" s="8" t="n">
        <x:v>85</x:v>
      </x:c>
      <x:c r="N100" s="8" t="n">
        <x:v>132</x:v>
      </x:c>
      <x:c r="O100" s="8" t="n">
        <x:v>131</x:v>
      </x:c>
      <x:c r="P100" s="8"/>
      <x:c r="Q100" s="8"/>
      <x:c r="R100" s="8"/>
      <x:c r="S100" s="3" t="str">
        <x:v>Не отмечена в проверенных таблицах</x:v>
      </x:c>
      <x:c r="T100" s="3" t="str">
        <x:v>Не отмечена в проверенных таблицах</x:v>
      </x:c>
      <x:c r="U100" s="3" t="str"/>
      <x:c r="V100" s="3" t="str">
        <x:v>Да</x:v>
      </x:c>
      <x:c r="W100" s="3" t="str"/>
      <x:c r="X100" s="3" t="str">
        <x:v>https://vertical.sch-int.ru/vstupitelnaya-7-9-2026/; https://www.mgpu.ru/wp-content/uploads/2026/09/15.09.2026-Pr-735-shkoly-proektov_vertikali-.pdf#page=52</x:v>
      </x:c>
      <x:c r="Y100" s="9" t="n">
        <x:v>46304</x:v>
      </x:c>
    </x:row>
    <x:row r="101" ht="80" customHeight="1">
      <x:c r="A101" s="3" t="str">
        <x:v>Школа № 2083</x:v>
      </x:c>
      <x:c r="B101" s="3" t="str">
        <x:v>Москва</x:v>
      </x:c>
      <x:c r="C101" s="3" t="str">
        <x:v>Москва</x:v>
      </x:c>
      <x:c r="D101" s="3" t="str">
        <x:v>7, 8, 9</x:v>
      </x:c>
      <x:c r="E101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01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01" s="3" t="str">
        <x:v>Набор в классы «Математической вертикали»</x:v>
      </x:c>
      <x:c r="H101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01" s="10" t="str"/>
      <x:c r="J101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01" s="3" t="str"/>
      <x:c r="L101" s="3" t="str"/>
      <x:c r="M101" s="8" t="n">
        <x:v>156</x:v>
      </x:c>
      <x:c r="N101" s="8" t="n">
        <x:v>148</x:v>
      </x:c>
      <x:c r="O101" s="8" t="n">
        <x:v>135</x:v>
      </x:c>
      <x:c r="P101" s="8"/>
      <x:c r="Q101" s="8"/>
      <x:c r="R101" s="8"/>
      <x:c r="S101" s="3" t="str">
        <x:v>Не отмечена в проверенных таблицах</x:v>
      </x:c>
      <x:c r="T101" s="3" t="str">
        <x:v>Не отмечена в проверенных таблицах</x:v>
      </x:c>
      <x:c r="U101" s="3" t="str"/>
      <x:c r="V101" s="3" t="str">
        <x:v>Да</x:v>
      </x:c>
      <x:c r="W101" s="3" t="str"/>
      <x:c r="X101" s="3" t="str">
        <x:v>https://vertical.sch-int.ru/vstupitelnaya-7-9-2026/; https://www.mgpu.ru/wp-content/uploads/2026/09/15.09.2026-Pr-735-shkoly-proektov_vertikali-.pdf#page=47</x:v>
      </x:c>
      <x:c r="Y101" s="9" t="n">
        <x:v>46304</x:v>
      </x:c>
    </x:row>
    <x:row r="102" ht="80" customHeight="1">
      <x:c r="A102" s="3" t="str">
        <x:v>Школа № 1561</x:v>
      </x:c>
      <x:c r="B102" s="3" t="str">
        <x:v>Москва</x:v>
      </x:c>
      <x:c r="C102" s="3" t="str">
        <x:v>Москва</x:v>
      </x:c>
      <x:c r="D102" s="3" t="str">
        <x:v>7, 8, 9</x:v>
      </x:c>
      <x:c r="E102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02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02" s="3" t="str">
        <x:v>Набор в классы «Математической вертикали»</x:v>
      </x:c>
      <x:c r="H102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02" s="10" t="str"/>
      <x:c r="J102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02" s="3" t="str"/>
      <x:c r="L102" s="3" t="str"/>
      <x:c r="M102" s="8" t="n">
        <x:v>107</x:v>
      </x:c>
      <x:c r="N102" s="8" t="n">
        <x:v>105</x:v>
      </x:c>
      <x:c r="O102" s="8" t="n">
        <x:v>136</x:v>
      </x:c>
      <x:c r="P102" s="8"/>
      <x:c r="Q102" s="8"/>
      <x:c r="R102" s="8"/>
      <x:c r="S102" s="3" t="str">
        <x:v>Не отмечена в проверенных таблицах</x:v>
      </x:c>
      <x:c r="T102" s="3" t="str">
        <x:v>Не отмечена в проверенных таблицах</x:v>
      </x:c>
      <x:c r="U102" s="3" t="str"/>
      <x:c r="V102" s="3" t="str">
        <x:v>Да</x:v>
      </x:c>
      <x:c r="W102" s="3" t="str"/>
      <x:c r="X102" s="3" t="str">
        <x:v>https://vertical.sch-int.ru/vstupitelnaya-7-9-2026/; https://www.mgpu.ru/wp-content/uploads/2026/09/15.09.2026-Pr-735-shkoly-proektov_vertikali-.pdf#page=41</x:v>
      </x:c>
      <x:c r="Y102" s="9" t="n">
        <x:v>46304</x:v>
      </x:c>
    </x:row>
    <x:row r="103" ht="80" customHeight="1">
      <x:c r="A103" s="3" t="str">
        <x:v>Школа № 1576</x:v>
      </x:c>
      <x:c r="B103" s="3" t="str">
        <x:v>Москва</x:v>
      </x:c>
      <x:c r="C103" s="3" t="str">
        <x:v>Москва</x:v>
      </x:c>
      <x:c r="D103" s="3" t="str">
        <x:v>7, 8, 9</x:v>
      </x:c>
      <x:c r="E103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03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03" s="3" t="str">
        <x:v>Набор в классы «Математической вертикали»</x:v>
      </x:c>
      <x:c r="H103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03" s="10" t="str"/>
      <x:c r="J103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03" s="3" t="str"/>
      <x:c r="L103" s="3" t="str"/>
      <x:c r="M103" s="8" t="n">
        <x:v>68</x:v>
      </x:c>
      <x:c r="N103" s="8" t="n">
        <x:v>106</x:v>
      </x:c>
      <x:c r="O103" s="8" t="n">
        <x:v>138</x:v>
      </x:c>
      <x:c r="P103" s="8"/>
      <x:c r="Q103" s="8"/>
      <x:c r="R103" s="8"/>
      <x:c r="S103" s="3" t="str">
        <x:v>Не отмечена в проверенных таблицах</x:v>
      </x:c>
      <x:c r="T103" s="3" t="str">
        <x:v>Не отмечена в проверенных таблицах</x:v>
      </x:c>
      <x:c r="U103" s="3" t="str"/>
      <x:c r="V103" s="3" t="str">
        <x:v>Да</x:v>
      </x:c>
      <x:c r="W103" s="3" t="str"/>
      <x:c r="X103" s="3" t="str">
        <x:v>https://vertical.sch-int.ru/vstupitelnaya-7-9-2026/; https://www.mgpu.ru/wp-content/uploads/2026/09/15.09.2026-Pr-735-shkoly-proektov_vertikali-.pdf#page=42</x:v>
      </x:c>
      <x:c r="Y103" s="9" t="n">
        <x:v>46304</x:v>
      </x:c>
    </x:row>
    <x:row r="104" ht="80" customHeight="1">
      <x:c r="A104" s="3" t="str">
        <x:v>СУНЦ IT-лицей КФУ</x:v>
      </x:c>
      <x:c r="B104" s="3" t="str">
        <x:v>Татарстан</x:v>
      </x:c>
      <x:c r="C104" s="3" t="str">
        <x:v>Казань</x:v>
      </x:c>
      <x:c r="D104" s="3" t="str">
        <x:v>7, 10 (порядок 2026/27)</x:v>
      </x:c>
      <x:c r="E104" s="3" t="str">
        <x:v>Математика/логика: заочное онлайн-тестирование и очный этап; далее собеседование. Состав этапов 2026 следует сверять с приказом.</x:v>
      </x:c>
      <x:c r="F104" s="3" t="str">
        <x:v>Точные сроки — в приказе от 27.12.2025 №01-03/1392 и на сайте приема.</x:v>
      </x:c>
      <x:c r="G104" s="3" t="str">
        <x:v>Школьные правила приёма</x:v>
      </x:c>
      <x:c r="H104" s="10" t="str">
        <x:f>IFERROR(HYPERLINK("https://kpfu.ru/it-liceum/postuplenie","https://kpfu.ru/it-liceum/postuplenie"),"https://kpfu.ru/it-liceum/postuplenie")</x:f>
        <x:v>https://kpfu.ru/it-liceum/postuplenie</x:v>
      </x:c>
      <x:c r="I104" s="10" t="str"/>
      <x:c r="J104" s="3" t="str"/>
      <x:c r="K104" s="3" t="str"/>
      <x:c r="L104" s="3" t="str"/>
      <x:c r="M104" s="8" t="n">
        <x:v>177</x:v>
      </x:c>
      <x:c r="N104" s="8" t="n">
        <x:v>107</x:v>
      </x:c>
      <x:c r="O104" s="8" t="n">
        <x:v>139</x:v>
      </x:c>
      <x:c r="P104" s="8" t="n">
        <x:v>44</x:v>
      </x:c>
      <x:c r="Q104" s="8" t="n">
        <x:v>20</x:v>
      </x:c>
      <x:c r="R104" s="8" t="n">
        <x:v>18</x:v>
      </x:c>
      <x:c r="S104" s="3" t="str">
        <x:v>Да</x:v>
      </x:c>
      <x:c r="T104" s="3" t="str">
        <x:v>Да</x:v>
      </x:c>
      <x:c r="U104" s="3" t="str"/>
      <x:c r="V104" s="3" t="str"/>
      <x:c r="W104" s="3" t="str"/>
      <x:c r="X104" s="3" t="str">
        <x:v>https://kpfu.ru/it-liceum/postuplenie</x:v>
      </x:c>
      <x:c r="Y104" s="9" t="n">
        <x:v>46305</x:v>
      </x:c>
    </x:row>
    <x:row r="105" ht="80" customHeight="1">
      <x:c r="A105" s="3" t="str">
        <x:v>Школа № 2114</x:v>
      </x:c>
      <x:c r="B105" s="3" t="str">
        <x:v>Москва</x:v>
      </x:c>
      <x:c r="C105" s="3" t="str">
        <x:v>Москва</x:v>
      </x:c>
      <x:c r="D105" s="3" t="str">
        <x:v>7, 8, 9</x:v>
      </x:c>
      <x:c r="E105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05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05" s="3" t="str">
        <x:v>Набор в классы «Математической вертикали»</x:v>
      </x:c>
      <x:c r="H105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05" s="10" t="str"/>
      <x:c r="J105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05" s="3" t="str"/>
      <x:c r="L105" s="3" t="str"/>
      <x:c r="M105" s="8" t="n">
        <x:v>295</x:v>
      </x:c>
      <x:c r="N105" s="8" t="n">
        <x:v>189</x:v>
      </x:c>
      <x:c r="O105" s="8" t="n">
        <x:v>140</x:v>
      </x:c>
      <x:c r="P105" s="8"/>
      <x:c r="Q105" s="8"/>
      <x:c r="R105" s="8"/>
      <x:c r="S105" s="3" t="str">
        <x:v>Не отмечена в проверенных таблицах</x:v>
      </x:c>
      <x:c r="T105" s="3" t="str">
        <x:v>Не отмечена в проверенных таблицах</x:v>
      </x:c>
      <x:c r="U105" s="3" t="str"/>
      <x:c r="V105" s="3" t="str">
        <x:v>Да</x:v>
      </x:c>
      <x:c r="W105" s="3" t="str"/>
      <x:c r="X105" s="3" t="str">
        <x:v>https://vertical.sch-int.ru/vstupitelnaya-7-9-2026/; https://www.mgpu.ru/wp-content/uploads/2026/09/15.09.2026-Pr-735-shkoly-proektov_vertikali-.pdf#page=48</x:v>
      </x:c>
      <x:c r="Y105" s="9" t="n">
        <x:v>46304</x:v>
      </x:c>
    </x:row>
    <x:row r="106" ht="80" customHeight="1">
      <x:c r="A106" s="3" t="str">
        <x:v>Школа № 1579</x:v>
      </x:c>
      <x:c r="B106" s="3" t="str">
        <x:v>Москва</x:v>
      </x:c>
      <x:c r="C106" s="3" t="str">
        <x:v>Москва</x:v>
      </x:c>
      <x:c r="D106" s="3" t="str">
        <x:v>7, 8, 9</x:v>
      </x:c>
      <x:c r="E106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06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06" s="3" t="str">
        <x:v>Набор в классы «Математической вертикали»</x:v>
      </x:c>
      <x:c r="H106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06" s="10" t="str"/>
      <x:c r="J106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06" s="3" t="str"/>
      <x:c r="L106" s="3" t="str"/>
      <x:c r="M106" s="8" t="n">
        <x:v>244</x:v>
      </x:c>
      <x:c r="N106" s="8" t="n">
        <x:v>242</x:v>
      </x:c>
      <x:c r="O106" s="8" t="n">
        <x:v>141</x:v>
      </x:c>
      <x:c r="P106" s="8"/>
      <x:c r="Q106" s="8"/>
      <x:c r="R106" s="8"/>
      <x:c r="S106" s="3" t="str">
        <x:v>Не отмечена в проверенных таблицах</x:v>
      </x:c>
      <x:c r="T106" s="3" t="str">
        <x:v>Не отмечена в проверенных таблицах</x:v>
      </x:c>
      <x:c r="U106" s="3" t="str"/>
      <x:c r="V106" s="3" t="str">
        <x:v>Да</x:v>
      </x:c>
      <x:c r="W106" s="3" t="str"/>
      <x:c r="X106" s="3" t="str">
        <x:v>https://vertical.sch-int.ru/vstupitelnaya-7-9-2026/; https://www.mgpu.ru/wp-content/uploads/2026/09/15.09.2026-Pr-735-shkoly-proektov_vertikali-.pdf#page=42</x:v>
      </x:c>
      <x:c r="Y106" s="9" t="n">
        <x:v>46304</x:v>
      </x:c>
    </x:row>
    <x:row r="107" ht="80" customHeight="1">
      <x:c r="A107" s="3" t="str">
        <x:v>Школа № 1367</x:v>
      </x:c>
      <x:c r="B107" s="3" t="str">
        <x:v>Москва</x:v>
      </x:c>
      <x:c r="C107" s="3" t="str">
        <x:v>Москва</x:v>
      </x:c>
      <x:c r="D107" s="3" t="str">
        <x:v>7, 8, 9</x:v>
      </x:c>
      <x:c r="E107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07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07" s="3" t="str">
        <x:v>Набор в классы «Математической вертикали»</x:v>
      </x:c>
      <x:c r="H107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07" s="10" t="str"/>
      <x:c r="J107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07" s="3" t="str"/>
      <x:c r="L107" s="3" t="str"/>
      <x:c r="M107" s="8" t="n">
        <x:v>160</x:v>
      </x:c>
      <x:c r="N107" s="8" t="n">
        <x:v>129</x:v>
      </x:c>
      <x:c r="O107" s="8" t="n">
        <x:v>145</x:v>
      </x:c>
      <x:c r="P107" s="8"/>
      <x:c r="Q107" s="8"/>
      <x:c r="R107" s="8"/>
      <x:c r="S107" s="3" t="str">
        <x:v>Не отмечена в проверенных таблицах</x:v>
      </x:c>
      <x:c r="T107" s="3" t="str">
        <x:v>Не отмечена в проверенных таблицах</x:v>
      </x:c>
      <x:c r="U107" s="3" t="str"/>
      <x:c r="V107" s="3" t="str">
        <x:v>Да</x:v>
      </x:c>
      <x:c r="W107" s="3" t="str"/>
      <x:c r="X107" s="3" t="str">
        <x:v>https://vertical.sch-int.ru/vstupitelnaya-7-9-2026/; https://www.mgpu.ru/wp-content/uploads/2026/09/15.09.2026-Pr-735-shkoly-proektov_vertikali-.pdf#page=37</x:v>
      </x:c>
      <x:c r="Y107" s="9" t="n">
        <x:v>46304</x:v>
      </x:c>
    </x:row>
    <x:row r="108" ht="80" customHeight="1">
      <x:c r="A108" s="3" t="str">
        <x:v>Школа № 1506</x:v>
      </x:c>
      <x:c r="B108" s="3" t="str">
        <x:v>Москва</x:v>
      </x:c>
      <x:c r="C108" s="3" t="str">
        <x:v>Москва</x:v>
      </x:c>
      <x:c r="D108" s="3" t="str">
        <x:v>7, 8, 9</x:v>
      </x:c>
      <x:c r="E108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08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08" s="3" t="str">
        <x:v>Набор в классы «Математической вертикали»</x:v>
      </x:c>
      <x:c r="H108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08" s="10" t="str"/>
      <x:c r="J108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08" s="3" t="str"/>
      <x:c r="L108" s="3" t="str"/>
      <x:c r="M108" s="8" t="n">
        <x:v>132</x:v>
      </x:c>
      <x:c r="N108" s="8" t="n">
        <x:v>180</x:v>
      </x:c>
      <x:c r="O108" s="8" t="n">
        <x:v>146</x:v>
      </x:c>
      <x:c r="P108" s="8"/>
      <x:c r="Q108" s="8"/>
      <x:c r="R108" s="8"/>
      <x:c r="S108" s="3" t="str">
        <x:v>Не отмечена в проверенных таблицах</x:v>
      </x:c>
      <x:c r="T108" s="3" t="str">
        <x:v>Не отмечена в проверенных таблицах</x:v>
      </x:c>
      <x:c r="U108" s="3" t="str"/>
      <x:c r="V108" s="3" t="str">
        <x:v>Да</x:v>
      </x:c>
      <x:c r="W108" s="3" t="str"/>
      <x:c r="X108" s="3" t="str">
        <x:v>https://vertical.sch-int.ru/vstupitelnaya-7-9-2026/; https://www.mgpu.ru/wp-content/uploads/2026/09/15.09.2026-Pr-735-shkoly-proektov_vertikali-.pdf#page=39</x:v>
      </x:c>
      <x:c r="Y108" s="9" t="n">
        <x:v>46304</x:v>
      </x:c>
    </x:row>
    <x:row r="109" ht="80" customHeight="1">
      <x:c r="A109" s="3" t="str">
        <x:v>Школа № 1569 "Созвездие"</x:v>
      </x:c>
      <x:c r="B109" s="3" t="str">
        <x:v>Москва</x:v>
      </x:c>
      <x:c r="C109" s="3" t="str">
        <x:v>Москва</x:v>
      </x:c>
      <x:c r="D109" s="3" t="str">
        <x:v>7, 8, 9</x:v>
      </x:c>
      <x:c r="E109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09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09" s="3" t="str">
        <x:v>Набор в классы «Математической вертикали»</x:v>
      </x:c>
      <x:c r="H109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09" s="10" t="str"/>
      <x:c r="J109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09" s="3" t="str"/>
      <x:c r="L109" s="3" t="str"/>
      <x:c r="M109" s="8" t="n">
        <x:v>157</x:v>
      </x:c>
      <x:c r="N109" s="8" t="n">
        <x:v>151</x:v>
      </x:c>
      <x:c r="O109" s="8" t="n">
        <x:v>147</x:v>
      </x:c>
      <x:c r="P109" s="8"/>
      <x:c r="Q109" s="8"/>
      <x:c r="R109" s="8"/>
      <x:c r="S109" s="3" t="str">
        <x:v>Не отмечена в проверенных таблицах</x:v>
      </x:c>
      <x:c r="T109" s="3" t="str">
        <x:v>Не отмечена в проверенных таблицах</x:v>
      </x:c>
      <x:c r="U109" s="3" t="str"/>
      <x:c r="V109" s="3" t="str">
        <x:v>Да</x:v>
      </x:c>
      <x:c r="W109" s="3" t="str"/>
      <x:c r="X109" s="3" t="str">
        <x:v>https://vertical.sch-int.ru/vstupitelnaya-7-9-2026/; https://www.mgpu.ru/wp-content/uploads/2026/09/15.09.2026-Pr-735-shkoly-proektov_vertikali-.pdf#page=42</x:v>
      </x:c>
      <x:c r="Y109" s="9" t="n">
        <x:v>46304</x:v>
      </x:c>
    </x:row>
    <x:row r="110" ht="80" customHeight="1">
      <x:c r="A110" s="3" t="str">
        <x:v>Лицей № 214</x:v>
      </x:c>
      <x:c r="B110" s="3" t="str">
        <x:v>Санкт-Петербург</x:v>
      </x:c>
      <x:c r="C110" s="3" t="str">
        <x:v>Санкт-Петербург</x:v>
      </x:c>
      <x:c r="D110" s="3" t="str">
        <x:v>5, 8, 9, 10</x:v>
      </x:c>
      <x:c r="E110" s="3" t="str">
        <x:v>5,8: русский и математика; 9,10: русский, математика, химия, биология</x:v>
      </x:c>
      <x:c r="F110" s="3" t="str">
        <x:v>Дни открытых дверей — осень и февраль; экзамены уточняются</x:v>
      </x:c>
      <x:c r="G110" s="3" t="str">
        <x:v>Школьные правила приёма</x:v>
      </x:c>
      <x:c r="H110" s="10" t="str">
        <x:f>IFERROR(HYPERLINK("https://214spb.edusite.ru/vis_p11aa1.html","https://214spb.edusite.ru/vis_p11aa1.html"),"https://214spb.edusite.ru/vis_p11aa1.html")</x:f>
        <x:v>https://214spb.edusite.ru/vis_p11aa1.html</x:v>
      </x:c>
      <x:c r="I110" s="3" t="str"/>
      <x:c r="J110" s="3" t="str"/>
      <x:c r="K110" s="3" t="str"/>
      <x:c r="L110" s="3" t="str"/>
      <x:c r="M110" s="8" t="n">
        <x:v>165</x:v>
      </x:c>
      <x:c r="N110" s="8" t="n">
        <x:v>131</x:v>
      </x:c>
      <x:c r="O110" s="8" t="n">
        <x:v>148</x:v>
      </x:c>
      <x:c r="P110" s="8"/>
      <x:c r="Q110" s="8"/>
      <x:c r="R110" s="8"/>
      <x:c r="S110" s="3" t="str">
        <x:v>Не отмечена в проверенных таблицах</x:v>
      </x:c>
      <x:c r="T110" s="3" t="str">
        <x:v>Не отмечена в проверенных таблицах</x:v>
      </x:c>
      <x:c r="U110" s="3" t="str"/>
      <x:c r="V110" s="3" t="str"/>
      <x:c r="W110" s="3" t="str"/>
      <x:c r="X110" s="10" t="str">
        <x:v>https://214spb.edusite.ru/vis_p11aa1.html</x:v>
      </x:c>
      <x:c r="Y110" s="9" t="n">
        <x:v>46305</x:v>
      </x:c>
    </x:row>
    <x:row r="111" ht="80" customHeight="1">
      <x:c r="A111" s="3" t="str">
        <x:v>Школа № 2065</x:v>
      </x:c>
      <x:c r="B111" s="3" t="str">
        <x:v>Москва</x:v>
      </x:c>
      <x:c r="C111" s="3" t="str">
        <x:v>Москва</x:v>
      </x:c>
      <x:c r="D111" s="3" t="str">
        <x:v>7, 8, 9</x:v>
      </x:c>
      <x:c r="E111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11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11" s="3" t="str">
        <x:v>Набор в классы «Математической вертикали»</x:v>
      </x:c>
      <x:c r="H111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11" s="10" t="str"/>
      <x:c r="J111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11" s="3" t="str"/>
      <x:c r="L111" s="3" t="str"/>
      <x:c r="M111" s="8"/>
      <x:c r="N111" s="8" t="n">
        <x:v>192</x:v>
      </x:c>
      <x:c r="O111" s="8" t="n">
        <x:v>149</x:v>
      </x:c>
      <x:c r="P111" s="8"/>
      <x:c r="Q111" s="8"/>
      <x:c r="R111" s="8"/>
      <x:c r="S111" s="3" t="str">
        <x:v>Не отмечена в проверенных таблицах</x:v>
      </x:c>
      <x:c r="T111" s="3" t="str">
        <x:v>Не отмечена в проверенных таблицах</x:v>
      </x:c>
      <x:c r="U111" s="3" t="str"/>
      <x:c r="V111" s="3" t="str">
        <x:v>Да</x:v>
      </x:c>
      <x:c r="W111" s="3" t="str"/>
      <x:c r="X111" s="3" t="str">
        <x:v>https://vertical.sch-int.ru/vstupitelnaya-7-9-2026/; https://www.mgpu.ru/wp-content/uploads/2026/09/15.09.2026-Pr-735-shkoly-proektov_vertikali-.pdf#page=47</x:v>
      </x:c>
      <x:c r="Y111" s="9" t="n">
        <x:v>46304</x:v>
      </x:c>
    </x:row>
    <x:row r="112" ht="80" customHeight="1">
      <x:c r="A112" s="3" t="str">
        <x:v>Школа № 1537 "Информационные технологии"</x:v>
      </x:c>
      <x:c r="B112" s="3" t="str">
        <x:v>Москва</x:v>
      </x:c>
      <x:c r="C112" s="3" t="str">
        <x:v>Москва</x:v>
      </x:c>
      <x:c r="D112" s="3" t="str">
        <x:v>7, 8, 9</x:v>
      </x:c>
      <x:c r="E112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12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12" s="3" t="str">
        <x:v>Набор в классы «Математической вертикали»</x:v>
      </x:c>
      <x:c r="H112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12" s="10" t="str"/>
      <x:c r="J112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12" s="3" t="str"/>
      <x:c r="L112" s="3" t="str"/>
      <x:c r="M112" s="8" t="n">
        <x:v>158</x:v>
      </x:c>
      <x:c r="N112" s="8" t="n">
        <x:v>165</x:v>
      </x:c>
      <x:c r="O112" s="8" t="n">
        <x:v>151</x:v>
      </x:c>
      <x:c r="P112" s="8"/>
      <x:c r="Q112" s="8"/>
      <x:c r="R112" s="8"/>
      <x:c r="S112" s="3" t="str">
        <x:v>Не отмечена в проверенных таблицах</x:v>
      </x:c>
      <x:c r="T112" s="3" t="str">
        <x:v>Не отмечена в проверенных таблицах</x:v>
      </x:c>
      <x:c r="U112" s="3" t="str">
        <x:v>Да</x:v>
      </x:c>
      <x:c r="V112" s="3" t="str">
        <x:v>Да</x:v>
      </x:c>
      <x:c r="W112" s="3" t="str"/>
      <x:c r="X112" s="3" t="str">
        <x:v>https://vertical.sch-int.ru/vstupitelnaya-7-9-2026/; https://www.mgpu.ru/wp-content/uploads/2026/09/15.09.2026-Pr-735-shkoly-proektov_vertikali-.pdf#page=41</x:v>
      </x:c>
      <x:c r="Y112" s="9" t="n">
        <x:v>46304</x:v>
      </x:c>
    </x:row>
    <x:row r="113" ht="80" customHeight="1">
      <x:c r="A113" s="3" t="str">
        <x:v>Школа № 338 имени Героя Советского Союза А.Ф. Авдеева</x:v>
      </x:c>
      <x:c r="B113" s="3" t="str">
        <x:v>Москва</x:v>
      </x:c>
      <x:c r="C113" s="3" t="str">
        <x:v>Москва</x:v>
      </x:c>
      <x:c r="D113" s="3" t="str">
        <x:v>7, 8, 9</x:v>
      </x:c>
      <x:c r="E113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13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13" s="3" t="str">
        <x:v>Набор в классы «Математической вертикали»</x:v>
      </x:c>
      <x:c r="H113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13" s="10" t="str"/>
      <x:c r="J113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13" s="3" t="str"/>
      <x:c r="L113" s="3" t="str"/>
      <x:c r="M113" s="8"/>
      <x:c r="N113" s="8" t="n">
        <x:v>231</x:v>
      </x:c>
      <x:c r="O113" s="8" t="n">
        <x:v>153</x:v>
      </x:c>
      <x:c r="P113" s="8"/>
      <x:c r="Q113" s="8"/>
      <x:c r="R113" s="8"/>
      <x:c r="S113" s="3" t="str">
        <x:v>Не отмечена в проверенных таблицах</x:v>
      </x:c>
      <x:c r="T113" s="3" t="str">
        <x:v>Не отмечена в проверенных таблицах</x:v>
      </x:c>
      <x:c r="U113" s="3" t="str"/>
      <x:c r="V113" s="3" t="str">
        <x:v>Да</x:v>
      </x:c>
      <x:c r="W113" s="3" t="str"/>
      <x:c r="X113" s="3" t="str">
        <x:v>https://vertical.sch-int.ru/vstupitelnaya-7-9-2026/; https://www.mgpu.ru/wp-content/uploads/2026/09/15.09.2026-Pr-735-shkoly-proektov_vertikali-.pdf#page=49</x:v>
      </x:c>
      <x:c r="Y113" s="9" t="n">
        <x:v>46304</x:v>
      </x:c>
    </x:row>
    <x:row r="114" ht="80" customHeight="1">
      <x:c r="A114" s="3" t="str">
        <x:v>Школа № 2025</x:v>
      </x:c>
      <x:c r="B114" s="3" t="str">
        <x:v>Москва</x:v>
      </x:c>
      <x:c r="C114" s="3" t="str">
        <x:v>Москва</x:v>
      </x:c>
      <x:c r="D114" s="3" t="str">
        <x:v>7, 8, 9</x:v>
      </x:c>
      <x:c r="E114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14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14" s="3" t="str">
        <x:v>Набор в классы «Математической вертикали»</x:v>
      </x:c>
      <x:c r="H114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14" s="10" t="str"/>
      <x:c r="J114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14" s="3" t="str"/>
      <x:c r="L114" s="3" t="str"/>
      <x:c r="M114" s="8" t="n">
        <x:v>172</x:v>
      </x:c>
      <x:c r="N114" s="8" t="n">
        <x:v>173</x:v>
      </x:c>
      <x:c r="O114" s="8" t="n">
        <x:v>154</x:v>
      </x:c>
      <x:c r="P114" s="8"/>
      <x:c r="Q114" s="8"/>
      <x:c r="R114" s="8"/>
      <x:c r="S114" s="3" t="str">
        <x:v>Не отмечена в проверенных таблицах</x:v>
      </x:c>
      <x:c r="T114" s="3" t="str">
        <x:v>Не отмечена в проверенных таблицах</x:v>
      </x:c>
      <x:c r="U114" s="3" t="str"/>
      <x:c r="V114" s="3" t="str">
        <x:v>Да</x:v>
      </x:c>
      <x:c r="W114" s="3" t="str"/>
      <x:c r="X114" s="3" t="str">
        <x:v>https://vertical.sch-int.ru/vstupitelnaya-7-9-2026/; https://www.mgpu.ru/wp-content/uploads/2026/09/15.09.2026-Pr-735-shkoly-proektov_vertikali-.pdf#page=46</x:v>
      </x:c>
      <x:c r="Y114" s="9" t="n">
        <x:v>46304</x:v>
      </x:c>
    </x:row>
    <x:row r="115" ht="80" customHeight="1">
      <x:c r="A115" s="3" t="str">
        <x:v>Школа № 1530 "Школа Ломоносова"</x:v>
      </x:c>
      <x:c r="B115" s="3" t="str">
        <x:v>Москва</x:v>
      </x:c>
      <x:c r="C115" s="3" t="str">
        <x:v>Москва</x:v>
      </x:c>
      <x:c r="D115" s="3" t="str">
        <x:v>7, 8, 9</x:v>
      </x:c>
      <x:c r="E115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15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15" s="3" t="str">
        <x:v>Набор в классы «Математической вертикали»</x:v>
      </x:c>
      <x:c r="H115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15" s="10" t="str"/>
      <x:c r="J115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15" s="3" t="str"/>
      <x:c r="L115" s="3" t="str"/>
      <x:c r="M115" s="8" t="n">
        <x:v>134</x:v>
      </x:c>
      <x:c r="N115" s="8" t="n">
        <x:v>149</x:v>
      </x:c>
      <x:c r="O115" s="8" t="n">
        <x:v>157</x:v>
      </x:c>
      <x:c r="P115" s="8"/>
      <x:c r="Q115" s="8"/>
      <x:c r="R115" s="8"/>
      <x:c r="S115" s="3" t="str">
        <x:v>Не отмечена в проверенных таблицах</x:v>
      </x:c>
      <x:c r="T115" s="3" t="str">
        <x:v>Не отмечена в проверенных таблицах</x:v>
      </x:c>
      <x:c r="U115" s="3" t="str"/>
      <x:c r="V115" s="3" t="str">
        <x:v>Да</x:v>
      </x:c>
      <x:c r="W115" s="3" t="str">
        <x:v>Да</x:v>
      </x:c>
      <x:c r="X115" s="3" t="str">
        <x:v>https://vertical.sch-int.ru/vstupitelnaya-7-9-2026/; https://www.mgpu.ru/wp-content/uploads/2026/09/15.09.2026-Pr-735-shkoly-proektov_vertikali-.pdf#page=40</x:v>
      </x:c>
      <x:c r="Y115" s="9" t="n">
        <x:v>46304</x:v>
      </x:c>
    </x:row>
    <x:row r="116" ht="80" customHeight="1">
      <x:c r="A116" s="3" t="str">
        <x:v>Школа № 1371 "Крылатское"</x:v>
      </x:c>
      <x:c r="B116" s="3" t="str">
        <x:v>Москва</x:v>
      </x:c>
      <x:c r="C116" s="3" t="str">
        <x:v>Москва</x:v>
      </x:c>
      <x:c r="D116" s="3" t="str">
        <x:v>7, 8, 9</x:v>
      </x:c>
      <x:c r="E116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16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16" s="3" t="str">
        <x:v>Набор в классы «Математической вертикали»</x:v>
      </x:c>
      <x:c r="H116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16" s="10" t="str"/>
      <x:c r="J116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16" s="3" t="str"/>
      <x:c r="L116" s="3" t="str"/>
      <x:c r="M116" s="8" t="n">
        <x:v>298</x:v>
      </x:c>
      <x:c r="N116" s="8" t="n">
        <x:v>227</x:v>
      </x:c>
      <x:c r="O116" s="8" t="n">
        <x:v>158</x:v>
      </x:c>
      <x:c r="P116" s="8"/>
      <x:c r="Q116" s="8"/>
      <x:c r="R116" s="8"/>
      <x:c r="S116" s="3" t="str">
        <x:v>Не отмечена в проверенных таблицах</x:v>
      </x:c>
      <x:c r="T116" s="3" t="str">
        <x:v>Не отмечена в проверенных таблицах</x:v>
      </x:c>
      <x:c r="U116" s="3" t="str"/>
      <x:c r="V116" s="3" t="str">
        <x:v>Да</x:v>
      </x:c>
      <x:c r="W116" s="3" t="str">
        <x:v>Да</x:v>
      </x:c>
      <x:c r="X116" s="3" t="str">
        <x:v>https://vertical.sch-int.ru/vstupitelnaya-7-9-2026/; https://www.mgpu.ru/wp-content/uploads/2026/09/15.09.2026-Pr-735-shkoly-proektov_vertikali-.pdf#page=37</x:v>
      </x:c>
      <x:c r="Y116" s="9" t="n">
        <x:v>46304</x:v>
      </x:c>
    </x:row>
    <x:row r="117" ht="80" customHeight="1">
      <x:c r="A117" s="3" t="str">
        <x:v>Школа № 962</x:v>
      </x:c>
      <x:c r="B117" s="3" t="str">
        <x:v>Москва</x:v>
      </x:c>
      <x:c r="C117" s="3" t="str">
        <x:v>Москва</x:v>
      </x:c>
      <x:c r="D117" s="3" t="str">
        <x:v>7, 8, 9</x:v>
      </x:c>
      <x:c r="E117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17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17" s="3" t="str">
        <x:v>Набор в классы «Математической вертикали»</x:v>
      </x:c>
      <x:c r="H117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17" s="10" t="str"/>
      <x:c r="J117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17" s="3" t="str"/>
      <x:c r="L117" s="3" t="str"/>
      <x:c r="M117" s="8" t="n">
        <x:v>95</x:v>
      </x:c>
      <x:c r="N117" s="8" t="n">
        <x:v>136</x:v>
      </x:c>
      <x:c r="O117" s="8" t="n">
        <x:v>160</x:v>
      </x:c>
      <x:c r="P117" s="8"/>
      <x:c r="Q117" s="8"/>
      <x:c r="R117" s="8"/>
      <x:c r="S117" s="3" t="str">
        <x:v>Не отмечена в проверенных таблицах</x:v>
      </x:c>
      <x:c r="T117" s="3" t="str">
        <x:v>Не отмечена в проверенных таблицах</x:v>
      </x:c>
      <x:c r="U117" s="3" t="str"/>
      <x:c r="V117" s="3" t="str">
        <x:v>Да</x:v>
      </x:c>
      <x:c r="W117" s="3" t="str"/>
      <x:c r="X117" s="3" t="str">
        <x:v>https://vertical.sch-int.ru/vstupitelnaya-7-9-2026/; https://www.mgpu.ru/wp-content/uploads/2026/09/15.09.2026-Pr-735-shkoly-proektov_vertikali-.pdf#page=54</x:v>
      </x:c>
      <x:c r="Y117" s="9" t="n">
        <x:v>46304</x:v>
      </x:c>
    </x:row>
    <x:row r="118" ht="80" customHeight="1">
      <x:c r="A118" s="3" t="str">
        <x:v>Школа № 875</x:v>
      </x:c>
      <x:c r="B118" s="3" t="str">
        <x:v>Москва</x:v>
      </x:c>
      <x:c r="C118" s="3" t="str">
        <x:v>Москва</x:v>
      </x:c>
      <x:c r="D118" s="3" t="str">
        <x:v>9</x:v>
      </x:c>
      <x:c r="E118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18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18" s="3" t="str">
        <x:v>Набор в классы «Математической вертикали»</x:v>
      </x:c>
      <x:c r="H118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18" s="10" t="str"/>
      <x:c r="J118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18" s="3" t="str"/>
      <x:c r="L118" s="3" t="str"/>
      <x:c r="M118" s="8" t="n">
        <x:v>176</x:v>
      </x:c>
      <x:c r="N118" s="8" t="n">
        <x:v>158</x:v>
      </x:c>
      <x:c r="O118" s="8" t="n">
        <x:v>161</x:v>
      </x:c>
      <x:c r="P118" s="8"/>
      <x:c r="Q118" s="8"/>
      <x:c r="R118" s="8"/>
      <x:c r="S118" s="3" t="str">
        <x:v>Не отмечена в проверенных таблицах</x:v>
      </x:c>
      <x:c r="T118" s="3" t="str">
        <x:v>Не отмечена в проверенных таблицах</x:v>
      </x:c>
      <x:c r="U118" s="3" t="str"/>
      <x:c r="V118" s="3" t="str">
        <x:v>Да</x:v>
      </x:c>
      <x:c r="W118" s="3" t="str"/>
      <x:c r="X118" s="3" t="str">
        <x:v>https://vertical.sch-int.ru/vstupitelnaya-7-9-2026/; https://www.mgpu.ru/wp-content/uploads/2026/09/15.09.2026-Pr-735-shkoly-proektov_vertikali-.pdf#page=53</x:v>
      </x:c>
      <x:c r="Y118" s="9" t="n">
        <x:v>46304</x:v>
      </x:c>
    </x:row>
    <x:row r="119" ht="80" customHeight="1">
      <x:c r="A119" s="3" t="str">
        <x:v>Школа № 1532</x:v>
      </x:c>
      <x:c r="B119" s="3" t="str">
        <x:v>Москва</x:v>
      </x:c>
      <x:c r="C119" s="3" t="str">
        <x:v>Москва</x:v>
      </x:c>
      <x:c r="D119" s="3" t="str">
        <x:v>7, 8, 9</x:v>
      </x:c>
      <x:c r="E119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19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19" s="3" t="str">
        <x:v>Набор в классы «Математической вертикали»</x:v>
      </x:c>
      <x:c r="H119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19" s="10" t="str"/>
      <x:c r="J119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19" s="3" t="str"/>
      <x:c r="L119" s="3" t="str"/>
      <x:c r="M119" s="8" t="n">
        <x:v>229</x:v>
      </x:c>
      <x:c r="N119" s="8" t="n">
        <x:v>209</x:v>
      </x:c>
      <x:c r="O119" s="8" t="n">
        <x:v>166</x:v>
      </x:c>
      <x:c r="P119" s="8"/>
      <x:c r="Q119" s="8"/>
      <x:c r="R119" s="8"/>
      <x:c r="S119" s="3" t="str">
        <x:v>Не отмечена в проверенных таблицах</x:v>
      </x:c>
      <x:c r="T119" s="3" t="str">
        <x:v>Не отмечена в проверенных таблицах</x:v>
      </x:c>
      <x:c r="U119" s="3" t="str"/>
      <x:c r="V119" s="3" t="str">
        <x:v>Да</x:v>
      </x:c>
      <x:c r="W119" s="3" t="str"/>
      <x:c r="X119" s="3" t="str">
        <x:v>https://vertical.sch-int.ru/vstupitelnaya-7-9-2026/; https://www.mgpu.ru/wp-content/uploads/2026/09/15.09.2026-Pr-735-shkoly-proektov_vertikali-.pdf#page=40</x:v>
      </x:c>
      <x:c r="Y119" s="9" t="n">
        <x:v>46304</x:v>
      </x:c>
    </x:row>
    <x:row r="120" ht="80" customHeight="1">
      <x:c r="A120" s="3" t="str">
        <x:v>Школа № 1793 имени Героя Советского Союза А.К. Новикова</x:v>
      </x:c>
      <x:c r="B120" s="3" t="str">
        <x:v>Москва</x:v>
      </x:c>
      <x:c r="C120" s="3" t="str">
        <x:v>Москва</x:v>
      </x:c>
      <x:c r="D120" s="3" t="str">
        <x:v>7, 8, 9</x:v>
      </x:c>
      <x:c r="E120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20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20" s="3" t="str">
        <x:v>Набор в классы «Математической вертикали»</x:v>
      </x:c>
      <x:c r="H120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20" s="10" t="str"/>
      <x:c r="J120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20" s="3" t="str"/>
      <x:c r="L120" s="3" t="str"/>
      <x:c r="M120" s="8" t="n">
        <x:v>151</x:v>
      </x:c>
      <x:c r="N120" s="8" t="n">
        <x:v>191</x:v>
      </x:c>
      <x:c r="O120" s="8" t="n">
        <x:v>167</x:v>
      </x:c>
      <x:c r="P120" s="8"/>
      <x:c r="Q120" s="8"/>
      <x:c r="R120" s="8"/>
      <x:c r="S120" s="3" t="str">
        <x:v>Не отмечена в проверенных таблицах</x:v>
      </x:c>
      <x:c r="T120" s="3" t="str">
        <x:v>Не отмечена в проверенных таблицах</x:v>
      </x:c>
      <x:c r="U120" s="3" t="str"/>
      <x:c r="V120" s="3" t="str">
        <x:v>Да</x:v>
      </x:c>
      <x:c r="W120" s="3" t="str"/>
      <x:c r="X120" s="3" t="str">
        <x:v>https://vertical.sch-int.ru/vstupitelnaya-7-9-2026/; https://www.mgpu.ru/wp-content/uploads/2026/09/15.09.2026-Pr-735-shkoly-proektov_vertikali-.pdf#page=44</x:v>
      </x:c>
      <x:c r="Y120" s="9" t="n">
        <x:v>46304</x:v>
      </x:c>
    </x:row>
    <x:row r="121" ht="80" customHeight="1">
      <x:c r="A121" s="3" t="str">
        <x:v>Школа № 625</x:v>
      </x:c>
      <x:c r="B121" s="3" t="str">
        <x:v>Москва</x:v>
      </x:c>
      <x:c r="C121" s="3" t="str">
        <x:v>Москва</x:v>
      </x:c>
      <x:c r="D121" s="3" t="str">
        <x:v>7, 8, 9</x:v>
      </x:c>
      <x:c r="E121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21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21" s="3" t="str">
        <x:v>Набор в классы «Математической вертикали»</x:v>
      </x:c>
      <x:c r="H121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21" s="10" t="str"/>
      <x:c r="J121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21" s="3" t="str"/>
      <x:c r="L121" s="3" t="str"/>
      <x:c r="M121" s="8" t="n">
        <x:v>153</x:v>
      </x:c>
      <x:c r="N121" s="8" t="n">
        <x:v>138</x:v>
      </x:c>
      <x:c r="O121" s="8" t="n">
        <x:v>169</x:v>
      </x:c>
      <x:c r="P121" s="8"/>
      <x:c r="Q121" s="8"/>
      <x:c r="R121" s="8"/>
      <x:c r="S121" s="3" t="str">
        <x:v>Не отмечена в проверенных таблицах</x:v>
      </x:c>
      <x:c r="T121" s="3" t="str">
        <x:v>Не отмечена в проверенных таблицах</x:v>
      </x:c>
      <x:c r="U121" s="3" t="str"/>
      <x:c r="V121" s="3" t="str">
        <x:v>Да</x:v>
      </x:c>
      <x:c r="W121" s="3" t="str"/>
      <x:c r="X121" s="3" t="str">
        <x:v>https://vertical.sch-int.ru/vstupitelnaya-7-9-2026/; https://www.mgpu.ru/wp-content/uploads/2026/09/15.09.2026-Pr-735-shkoly-proektov_vertikali-.pdf#page=51</x:v>
      </x:c>
      <x:c r="Y121" s="9" t="n">
        <x:v>46304</x:v>
      </x:c>
    </x:row>
    <x:row r="122" ht="80" customHeight="1">
      <x:c r="A122" s="3" t="str">
        <x:v>Физико-математический лицей № 31 г. Челябинска</x:v>
      </x:c>
      <x:c r="B122" s="3" t="str">
        <x:v>Челябинская область</x:v>
      </x:c>
      <x:c r="C122" s="3" t="str">
        <x:v>Челябинск</x:v>
      </x:c>
      <x:c r="D122" s="3" t="str">
        <x:v>5; 6–9, 11 по вакансиям; 10</x:v>
      </x:c>
      <x:c r="E122" s="3" t="str">
        <x:v>10 класс: дистанционные тесты по математике и физике; очный этап — письменная математика с собеседованием, информатика и физика.</x:v>
      </x:c>
      <x:c r="F122" s="3" t="str">
        <x:v>Заявления в 5–9, 11 классы 1 февраля–30 июня; в 10 класс регистрация с 9 июня, дистанционные тесты 22–23 июня, очный этап 26 июня 2026.</x:v>
      </x:c>
      <x:c r="G122" s="3" t="str">
        <x:v>Школьные правила приёма</x:v>
      </x:c>
      <x:c r="H122" s="10" t="str">
        <x:f>IFERROR(HYPERLINK("https://new.fml31.ru/?page_id=2110","https://new.fml31.ru/?page_id=2110"),"https://new.fml31.ru/?page_id=2110")</x:f>
        <x:v>https://new.fml31.ru/?page_id=2110</x:v>
      </x:c>
      <x:c r="I122" s="10" t="str">
        <x:f>IFERROR(HYPERLINK("https://new.fml31.ru/?page_id=3338&amp;download=3363","https://new.fml31.ru/?page_id=3338&amp;download=3363"),"https://new.fml31.ru/?page_id=3338&amp;download=3363")</x:f>
        <x:v>https://new.fml31.ru/?page_id=3338&amp;download=3363</x:v>
      </x:c>
      <x:c r="J122" s="3" t="str"/>
      <x:c r="K122" s="3" t="str"/>
      <x:c r="L122" s="3" t="str"/>
      <x:c r="M122" s="8" t="n">
        <x:v>146</x:v>
      </x:c>
      <x:c r="N122" s="8" t="n">
        <x:v>164</x:v>
      </x:c>
      <x:c r="O122" s="8" t="n">
        <x:v>172</x:v>
      </x:c>
      <x:c r="P122" s="8" t="n">
        <x:v>4</x:v>
      </x:c>
      <x:c r="Q122" s="8" t="n">
        <x:v>3</x:v>
      </x:c>
      <x:c r="R122" s="8" t="n">
        <x:v>1</x:v>
      </x:c>
      <x:c r="S122" s="3" t="str">
        <x:v>Да</x:v>
      </x:c>
      <x:c r="T122" s="3" t="str">
        <x:v>Да</x:v>
      </x:c>
      <x:c r="U122" s="3" t="str"/>
      <x:c r="V122" s="3" t="str"/>
      <x:c r="W122" s="3" t="str"/>
      <x:c r="X122" s="3" t="str">
        <x:v>https://new.fml31.ru/?page_id=2110; https://new.fml31.ru/?page_id=3338&amp;download=3363</x:v>
      </x:c>
      <x:c r="Y122" s="9" t="n">
        <x:v>46305</x:v>
      </x:c>
    </x:row>
    <x:row r="123" ht="80" customHeight="1">
      <x:c r="A123" s="3" t="str">
        <x:v>Школа № 1400</x:v>
      </x:c>
      <x:c r="B123" s="3" t="str">
        <x:v>Москва</x:v>
      </x:c>
      <x:c r="C123" s="3" t="str">
        <x:v>Москва</x:v>
      </x:c>
      <x:c r="D123" s="3" t="str">
        <x:v>7, 8, 9</x:v>
      </x:c>
      <x:c r="E123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23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23" s="3" t="str">
        <x:v>Набор в классы «Математической вертикали»</x:v>
      </x:c>
      <x:c r="H123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23" s="10" t="str"/>
      <x:c r="J123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23" s="3" t="str"/>
      <x:c r="L123" s="3" t="str"/>
      <x:c r="M123" s="8" t="n">
        <x:v>238</x:v>
      </x:c>
      <x:c r="N123" s="8" t="n">
        <x:v>152</x:v>
      </x:c>
      <x:c r="O123" s="8" t="n">
        <x:v>174</x:v>
      </x:c>
      <x:c r="P123" s="8"/>
      <x:c r="Q123" s="8"/>
      <x:c r="R123" s="8"/>
      <x:c r="S123" s="3" t="str">
        <x:v>Не отмечена в проверенных таблицах</x:v>
      </x:c>
      <x:c r="T123" s="3" t="str">
        <x:v>Не отмечена в проверенных таблицах</x:v>
      </x:c>
      <x:c r="U123" s="3" t="str"/>
      <x:c r="V123" s="3" t="str">
        <x:v>Да</x:v>
      </x:c>
      <x:c r="W123" s="3" t="str"/>
      <x:c r="X123" s="3" t="str">
        <x:v>https://vertical.sch-int.ru/vstupitelnaya-7-9-2026/; https://www.mgpu.ru/wp-content/uploads/2026/09/15.09.2026-Pr-735-shkoly-proektov_vertikali-.pdf#page=38</x:v>
      </x:c>
      <x:c r="Y123" s="9" t="n">
        <x:v>46304</x:v>
      </x:c>
    </x:row>
    <x:row r="124" ht="80" customHeight="1">
      <x:c r="A124" s="3" t="str">
        <x:v>Естественно-научный лицей СПбПУ</x:v>
      </x:c>
      <x:c r="B124" s="3" t="str">
        <x:v>Санкт-Петербург</x:v>
      </x:c>
      <x:c r="C124" s="3" t="str">
        <x:v>Санкт-Петербург</x:v>
      </x:c>
      <x:c r="D124" s="3" t="str">
        <x:v>10; 11 — донабор</x:v>
      </x:c>
      <x:c r="E124" s="3" t="str">
        <x:v>Два испытания: математика и физика/химия</x:v>
      </x:c>
      <x:c r="F124" s="3" t="str">
        <x:v>2027: даты испытаний объявят до 1 мая; ориентир май–июнь; 2026: резерв математики 9 июня</x:v>
      </x:c>
      <x:c r="G124" s="3" t="str">
        <x:v>Школьные правила приёма</x:v>
      </x:c>
      <x:c r="H124" s="10" t="str">
        <x:f>IFERROR(HYPERLINK("https://nsl.spbstu.ru/for_abitur/","https://nsl.spbstu.ru/for_abitur/"),"https://nsl.spbstu.ru/for_abitur/")</x:f>
        <x:v>https://nsl.spbstu.ru/for_abitur/</x:v>
      </x:c>
      <x:c r="I124" s="10" t="str"/>
      <x:c r="J124" s="10" t="str">
        <x:f>IFERROR(HYPERLINK("https://nsl.spbstu.ru/userfiles/files/vstupitelnii_ekzamen_mat_2025_var_12.pdf","https://nsl.spbstu.ru/userfiles/files/vstupitelnii_ekzamen_mat_2025_var_12.pdf"),"https://nsl.spbstu.ru/userfiles/files/vstupitelnii_ekzamen_mat_2025_var_12.pdf")</x:f>
        <x:v>https://nsl.spbstu.ru/userfiles/files/vstupitelnii_ekzamen_mat_2025_var_12.pdf</x:v>
      </x:c>
      <x:c r="K124" s="3" t="str"/>
      <x:c r="L124" s="3" t="str"/>
      <x:c r="M124" s="8" t="n">
        <x:v>173</x:v>
      </x:c>
      <x:c r="N124" s="8" t="n">
        <x:v>188</x:v>
      </x:c>
      <x:c r="O124" s="8" t="n">
        <x:v>175</x:v>
      </x:c>
      <x:c r="P124" s="8" t="n">
        <x:v>49</x:v>
      </x:c>
      <x:c r="Q124" s="8" t="n">
        <x:v>65</x:v>
      </x:c>
      <x:c r="R124" s="8" t="n">
        <x:v>63</x:v>
      </x:c>
      <x:c r="S124" s="3" t="str">
        <x:v>Не отмечена в проверенных таблицах</x:v>
      </x:c>
      <x:c r="T124" s="3" t="str">
        <x:v>Не отмечена в проверенных таблицах</x:v>
      </x:c>
      <x:c r="U124" s="3" t="str"/>
      <x:c r="V124" s="3" t="str"/>
      <x:c r="W124" s="3" t="str"/>
      <x:c r="X124" s="3" t="str">
        <x:v>https://nsl.spbstu.ru/for_abitur/; https://nsl.spbstu.ru/userfiles/files/vstupitelnii_ekzamen_mat_2025_var_12.pdf</x:v>
      </x:c>
      <x:c r="Y124" s="9" t="n">
        <x:v>46305</x:v>
      </x:c>
    </x:row>
    <x:row r="125" ht="80" customHeight="1">
      <x:c r="A125" s="3" t="str">
        <x:v>Школа № 1208 имени Героя Советского Союза М.С. Шумилова</x:v>
      </x:c>
      <x:c r="B125" s="3" t="str">
        <x:v>Москва</x:v>
      </x:c>
      <x:c r="C125" s="3" t="str">
        <x:v>Москва</x:v>
      </x:c>
      <x:c r="D125" s="3" t="str">
        <x:v>8, 9</x:v>
      </x:c>
      <x:c r="E125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25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25" s="3" t="str">
        <x:v>Набор в классы «Математической вертикали»</x:v>
      </x:c>
      <x:c r="H125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25" s="10" t="str"/>
      <x:c r="J125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25" s="3" t="str"/>
      <x:c r="L125" s="3" t="str"/>
      <x:c r="M125" s="8" t="n">
        <x:v>118</x:v>
      </x:c>
      <x:c r="N125" s="8" t="n">
        <x:v>135</x:v>
      </x:c>
      <x:c r="O125" s="8" t="n">
        <x:v>176</x:v>
      </x:c>
      <x:c r="P125" s="8"/>
      <x:c r="Q125" s="8"/>
      <x:c r="R125" s="8"/>
      <x:c r="S125" s="3" t="str">
        <x:v>Не отмечена в проверенных таблицах</x:v>
      </x:c>
      <x:c r="T125" s="3" t="str">
        <x:v>Не отмечена в проверенных таблицах</x:v>
      </x:c>
      <x:c r="U125" s="3" t="str"/>
      <x:c r="V125" s="3" t="str">
        <x:v>Да</x:v>
      </x:c>
      <x:c r="W125" s="3" t="str"/>
      <x:c r="X125" s="3" t="str">
        <x:v>https://vertical.sch-int.ru/vstupitelnaya-7-9-2026/; https://www.mgpu.ru/wp-content/uploads/2026/09/15.09.2026-Pr-735-shkoly-proektov_vertikali-.pdf#page=34</x:v>
      </x:c>
      <x:c r="Y125" s="9" t="n">
        <x:v>46304</x:v>
      </x:c>
    </x:row>
    <x:row r="126" ht="80" customHeight="1">
      <x:c r="A126" s="3" t="str">
        <x:v>Школа № 1288 имени Героя Советского Союза Н.В. Троян</x:v>
      </x:c>
      <x:c r="B126" s="3" t="str">
        <x:v>Москва</x:v>
      </x:c>
      <x:c r="C126" s="3" t="str">
        <x:v>Москва</x:v>
      </x:c>
      <x:c r="D126" s="3" t="str">
        <x:v>7, 8, 9</x:v>
      </x:c>
      <x:c r="E126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26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26" s="3" t="str">
        <x:v>Набор в классы «Математической вертикали»</x:v>
      </x:c>
      <x:c r="H126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26" s="10" t="str"/>
      <x:c r="J126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26" s="3" t="str"/>
      <x:c r="L126" s="3" t="str"/>
      <x:c r="M126" s="8" t="n">
        <x:v>110</x:v>
      </x:c>
      <x:c r="N126" s="8" t="n">
        <x:v>116</x:v>
      </x:c>
      <x:c r="O126" s="8" t="n">
        <x:v>180</x:v>
      </x:c>
      <x:c r="P126" s="8"/>
      <x:c r="Q126" s="8"/>
      <x:c r="R126" s="8"/>
      <x:c r="S126" s="3" t="str">
        <x:v>Не отмечена в проверенных таблицах</x:v>
      </x:c>
      <x:c r="T126" s="3" t="str">
        <x:v>Не отмечена в проверенных таблицах</x:v>
      </x:c>
      <x:c r="U126" s="3" t="str"/>
      <x:c r="V126" s="3" t="str">
        <x:v>Да</x:v>
      </x:c>
      <x:c r="W126" s="3" t="str"/>
      <x:c r="X126" s="3" t="str">
        <x:v>https://vertical.sch-int.ru/vstupitelnaya-7-9-2026/; https://www.mgpu.ru/wp-content/uploads/2026/09/15.09.2026-Pr-735-shkoly-proektov_vertikali-.pdf#page=36</x:v>
      </x:c>
      <x:c r="Y126" s="9" t="n">
        <x:v>46304</x:v>
      </x:c>
    </x:row>
    <x:row r="127" ht="80" customHeight="1">
      <x:c r="A127" s="3" t="str">
        <x:v>Школа № 1498 "Московская международная школа"</x:v>
      </x:c>
      <x:c r="B127" s="3" t="str">
        <x:v>Москва</x:v>
      </x:c>
      <x:c r="C127" s="3" t="str">
        <x:v>Москва</x:v>
      </x:c>
      <x:c r="D127" s="3" t="str">
        <x:v>7, 8, 9</x:v>
      </x:c>
      <x:c r="E127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27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27" s="3" t="str">
        <x:v>Набор в классы «Математической вертикали»</x:v>
      </x:c>
      <x:c r="H127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27" s="10" t="str"/>
      <x:c r="J127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27" s="3" t="str"/>
      <x:c r="L127" s="3" t="str"/>
      <x:c r="M127" s="8" t="n">
        <x:v>293</x:v>
      </x:c>
      <x:c r="N127" s="8" t="n">
        <x:v>143</x:v>
      </x:c>
      <x:c r="O127" s="8" t="n">
        <x:v>181</x:v>
      </x:c>
      <x:c r="P127" s="8"/>
      <x:c r="Q127" s="8"/>
      <x:c r="R127" s="8"/>
      <x:c r="S127" s="3" t="str">
        <x:v>Не отмечена в проверенных таблицах</x:v>
      </x:c>
      <x:c r="T127" s="3" t="str">
        <x:v>Не отмечена в проверенных таблицах</x:v>
      </x:c>
      <x:c r="U127" s="3" t="str"/>
      <x:c r="V127" s="3" t="str">
        <x:v>Да</x:v>
      </x:c>
      <x:c r="W127" s="3" t="str">
        <x:v>Да</x:v>
      </x:c>
      <x:c r="X127" s="3" t="str">
        <x:v>https://vertical.sch-int.ru/vstupitelnaya-7-9-2026/; https://www.mgpu.ru/wp-content/uploads/2026/09/15.09.2026-Pr-735-shkoly-proektov_vertikali-.pdf#page=39</x:v>
      </x:c>
      <x:c r="Y127" s="9" t="n">
        <x:v>46304</x:v>
      </x:c>
    </x:row>
    <x:row r="128" ht="80" customHeight="1">
      <x:c r="A128" s="3" t="str">
        <x:v>Школа № 1584</x:v>
      </x:c>
      <x:c r="B128" s="3" t="str">
        <x:v>Москва</x:v>
      </x:c>
      <x:c r="C128" s="3" t="str">
        <x:v>Москва</x:v>
      </x:c>
      <x:c r="D128" s="3" t="str">
        <x:v>8, 9</x:v>
      </x:c>
      <x:c r="E128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28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28" s="3" t="str">
        <x:v>Набор в классы «Математической вертикали»</x:v>
      </x:c>
      <x:c r="H128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28" s="10" t="str"/>
      <x:c r="J128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28" s="3" t="str"/>
      <x:c r="L128" s="3" t="str"/>
      <x:c r="M128" s="8" t="n">
        <x:v>162</x:v>
      </x:c>
      <x:c r="N128" s="8" t="n">
        <x:v>186</x:v>
      </x:c>
      <x:c r="O128" s="8" t="n">
        <x:v>182</x:v>
      </x:c>
      <x:c r="P128" s="8"/>
      <x:c r="Q128" s="8"/>
      <x:c r="R128" s="8"/>
      <x:c r="S128" s="3" t="str">
        <x:v>Не отмечена в проверенных таблицах</x:v>
      </x:c>
      <x:c r="T128" s="3" t="str">
        <x:v>Не отмечена в проверенных таблицах</x:v>
      </x:c>
      <x:c r="U128" s="3" t="str"/>
      <x:c r="V128" s="3" t="str">
        <x:v>Да</x:v>
      </x:c>
      <x:c r="W128" s="3" t="str"/>
      <x:c r="X128" s="3" t="str">
        <x:v>https://vertical.sch-int.ru/vstupitelnaya-7-9-2026/; https://www.mgpu.ru/wp-content/uploads/2026/09/15.09.2026-Pr-735-shkoly-proektov_vertikali-.pdf#page=42</x:v>
      </x:c>
      <x:c r="Y128" s="9" t="n">
        <x:v>46304</x:v>
      </x:c>
    </x:row>
    <x:row r="129" ht="80" customHeight="1">
      <x:c r="A129" s="3" t="str">
        <x:v>Школа № 1553 имени В.И. Вернадского</x:v>
      </x:c>
      <x:c r="B129" s="3" t="str">
        <x:v>Москва</x:v>
      </x:c>
      <x:c r="C129" s="3" t="str">
        <x:v>Москва</x:v>
      </x:c>
      <x:c r="D129" s="3" t="str">
        <x:v>7, 8, 9</x:v>
      </x:c>
      <x:c r="E129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29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29" s="3" t="str">
        <x:v>Набор в классы «Математической вертикали»</x:v>
      </x:c>
      <x:c r="H129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29" s="10" t="str"/>
      <x:c r="J129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29" s="3" t="str"/>
      <x:c r="L129" s="3" t="str"/>
      <x:c r="M129" s="8" t="n">
        <x:v>213</x:v>
      </x:c>
      <x:c r="N129" s="8" t="n">
        <x:v>182</x:v>
      </x:c>
      <x:c r="O129" s="8" t="n">
        <x:v>184</x:v>
      </x:c>
      <x:c r="P129" s="8"/>
      <x:c r="Q129" s="8"/>
      <x:c r="R129" s="8"/>
      <x:c r="S129" s="3" t="str">
        <x:v>Не отмечена в проверенных таблицах</x:v>
      </x:c>
      <x:c r="T129" s="3" t="str">
        <x:v>Не отмечена в проверенных таблицах</x:v>
      </x:c>
      <x:c r="U129" s="3" t="str"/>
      <x:c r="V129" s="3" t="str">
        <x:v>Да</x:v>
      </x:c>
      <x:c r="W129" s="3" t="str"/>
      <x:c r="X129" s="3" t="str">
        <x:v>https://vertical.sch-int.ru/vstupitelnaya-7-9-2026/; https://www.mgpu.ru/wp-content/uploads/2026/09/15.09.2026-Pr-735-shkoly-proektov_vertikali-.pdf#page=41</x:v>
      </x:c>
      <x:c r="Y129" s="9" t="n">
        <x:v>46304</x:v>
      </x:c>
    </x:row>
    <x:row r="130" ht="80" customHeight="1">
      <x:c r="A130" s="3" t="str">
        <x:v>Школа № 2127</x:v>
      </x:c>
      <x:c r="B130" s="3" t="str">
        <x:v>Москва</x:v>
      </x:c>
      <x:c r="C130" s="3" t="str">
        <x:v>Москва</x:v>
      </x:c>
      <x:c r="D130" s="3" t="str">
        <x:v>7, 8, 9</x:v>
      </x:c>
      <x:c r="E130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30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30" s="3" t="str">
        <x:v>Набор в классы «Математической вертикали»</x:v>
      </x:c>
      <x:c r="H130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30" s="10" t="str"/>
      <x:c r="J130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30" s="3" t="str"/>
      <x:c r="L130" s="3" t="str"/>
      <x:c r="M130" s="8"/>
      <x:c r="N130" s="8" t="n">
        <x:v>243</x:v>
      </x:c>
      <x:c r="O130" s="8" t="n">
        <x:v>189</x:v>
      </x:c>
      <x:c r="P130" s="8"/>
      <x:c r="Q130" s="8"/>
      <x:c r="R130" s="8"/>
      <x:c r="S130" s="3" t="str">
        <x:v>Не отмечена в проверенных таблицах</x:v>
      </x:c>
      <x:c r="T130" s="3" t="str">
        <x:v>Не отмечена в проверенных таблицах</x:v>
      </x:c>
      <x:c r="U130" s="3" t="str"/>
      <x:c r="V130" s="3" t="str">
        <x:v>Да</x:v>
      </x:c>
      <x:c r="W130" s="3" t="str"/>
      <x:c r="X130" s="3" t="str">
        <x:v>https://vertical.sch-int.ru/vstupitelnaya-7-9-2026/; https://www.mgpu.ru/wp-content/uploads/2026/09/15.09.2026-Pr-735-shkoly-proektov_vertikali-.pdf#page=48</x:v>
      </x:c>
      <x:c r="Y130" s="9" t="n">
        <x:v>46304</x:v>
      </x:c>
    </x:row>
    <x:row r="131" ht="80" customHeight="1">
      <x:c r="A131" s="3" t="str">
        <x:v>Школа № 1636 "НИКА"</x:v>
      </x:c>
      <x:c r="B131" s="3" t="str">
        <x:v>Москва</x:v>
      </x:c>
      <x:c r="C131" s="3" t="str">
        <x:v>Москва</x:v>
      </x:c>
      <x:c r="D131" s="3" t="str">
        <x:v>7, 8, 9</x:v>
      </x:c>
      <x:c r="E131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31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31" s="3" t="str">
        <x:v>Набор в классы «Математической вертикали»</x:v>
      </x:c>
      <x:c r="H131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31" s="10" t="str"/>
      <x:c r="J131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31" s="3" t="str"/>
      <x:c r="L131" s="3" t="str"/>
      <x:c r="M131" s="8" t="n">
        <x:v>243</x:v>
      </x:c>
      <x:c r="N131" s="8" t="n">
        <x:v>220</x:v>
      </x:c>
      <x:c r="O131" s="8" t="n">
        <x:v>191</x:v>
      </x:c>
      <x:c r="P131" s="8"/>
      <x:c r="Q131" s="8"/>
      <x:c r="R131" s="8"/>
      <x:c r="S131" s="3" t="str">
        <x:v>Не отмечена в проверенных таблицах</x:v>
      </x:c>
      <x:c r="T131" s="3" t="str">
        <x:v>Не отмечена в проверенных таблицах</x:v>
      </x:c>
      <x:c r="U131" s="3" t="str"/>
      <x:c r="V131" s="3" t="str">
        <x:v>Да</x:v>
      </x:c>
      <x:c r="W131" s="3" t="str"/>
      <x:c r="X131" s="3" t="str">
        <x:v>https://vertical.sch-int.ru/vstupitelnaya-7-9-2026/; https://www.mgpu.ru/wp-content/uploads/2026/09/15.09.2026-Pr-735-shkoly-proektov_vertikali-.pdf#page=43</x:v>
      </x:c>
      <x:c r="Y131" s="9" t="n">
        <x:v>46304</x:v>
      </x:c>
    </x:row>
    <x:row r="132" ht="80" customHeight="1">
      <x:c r="A132" s="3" t="str">
        <x:v>Школа № 1440</x:v>
      </x:c>
      <x:c r="B132" s="3" t="str">
        <x:v>Москва</x:v>
      </x:c>
      <x:c r="C132" s="3" t="str">
        <x:v>Москва</x:v>
      </x:c>
      <x:c r="D132" s="3" t="str">
        <x:v>7, 8, 9</x:v>
      </x:c>
      <x:c r="E132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32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32" s="3" t="str">
        <x:v>Набор в классы «Математической вертикали»</x:v>
      </x:c>
      <x:c r="H132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32" s="10" t="str"/>
      <x:c r="J132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32" s="3" t="str"/>
      <x:c r="L132" s="3" t="str"/>
      <x:c r="M132" s="8" t="n">
        <x:v>122</x:v>
      </x:c>
      <x:c r="N132" s="8" t="n">
        <x:v>134</x:v>
      </x:c>
      <x:c r="O132" s="8" t="n">
        <x:v>196</x:v>
      </x:c>
      <x:c r="P132" s="8"/>
      <x:c r="Q132" s="8"/>
      <x:c r="R132" s="8"/>
      <x:c r="S132" s="3" t="str">
        <x:v>Не отмечена в проверенных таблицах</x:v>
      </x:c>
      <x:c r="T132" s="3" t="str">
        <x:v>Не отмечена в проверенных таблицах</x:v>
      </x:c>
      <x:c r="U132" s="3" t="str"/>
      <x:c r="V132" s="3" t="str">
        <x:v>Да</x:v>
      </x:c>
      <x:c r="W132" s="3" t="str"/>
      <x:c r="X132" s="3" t="str">
        <x:v>https://vertical.sch-int.ru/vstupitelnaya-7-9-2026/; https://www.mgpu.ru/wp-content/uploads/2026/09/15.09.2026-Pr-735-shkoly-proektov_vertikali-.pdf#page=38</x:v>
      </x:c>
      <x:c r="Y132" s="9" t="n">
        <x:v>46304</x:v>
      </x:c>
    </x:row>
    <x:row r="133" ht="80" customHeight="1">
      <x:c r="A133" s="3" t="str">
        <x:v>Школа № 2009</x:v>
      </x:c>
      <x:c r="B133" s="3" t="str">
        <x:v>Москва</x:v>
      </x:c>
      <x:c r="C133" s="3" t="str">
        <x:v>Москва</x:v>
      </x:c>
      <x:c r="D133" s="3" t="str">
        <x:v>7, 8, 9</x:v>
      </x:c>
      <x:c r="E133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33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33" s="3" t="str">
        <x:v>Набор в классы «Математической вертикали»</x:v>
      </x:c>
      <x:c r="H133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33" s="10" t="str"/>
      <x:c r="J133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33" s="3" t="str"/>
      <x:c r="L133" s="3" t="str"/>
      <x:c r="M133" s="8" t="n">
        <x:v>240</x:v>
      </x:c>
      <x:c r="N133" s="8" t="n">
        <x:v>208</x:v>
      </x:c>
      <x:c r="O133" s="8" t="n">
        <x:v>197</x:v>
      </x:c>
      <x:c r="P133" s="8"/>
      <x:c r="Q133" s="8"/>
      <x:c r="R133" s="8"/>
      <x:c r="S133" s="3" t="str">
        <x:v>Не отмечена в проверенных таблицах</x:v>
      </x:c>
      <x:c r="T133" s="3" t="str">
        <x:v>Не отмечена в проверенных таблицах</x:v>
      </x:c>
      <x:c r="U133" s="3" t="str"/>
      <x:c r="V133" s="3" t="str">
        <x:v>Да</x:v>
      </x:c>
      <x:c r="W133" s="3" t="str">
        <x:v>Да</x:v>
      </x:c>
      <x:c r="X133" s="3" t="str">
        <x:v>https://vertical.sch-int.ru/vstupitelnaya-7-9-2026/; https://www.mgpu.ru/wp-content/uploads/2026/09/15.09.2026-Pr-735-shkoly-proektov_vertikali-.pdf#page=46</x:v>
      </x:c>
      <x:c r="Y133" s="9" t="n">
        <x:v>46304</x:v>
      </x:c>
    </x:row>
    <x:row r="134" ht="80" customHeight="1">
      <x:c r="A134" s="3" t="str">
        <x:v>Школа № 1293</x:v>
      </x:c>
      <x:c r="B134" s="3" t="str">
        <x:v>Москва</x:v>
      </x:c>
      <x:c r="C134" s="3" t="str">
        <x:v>Москва</x:v>
      </x:c>
      <x:c r="D134" s="3" t="str">
        <x:v>7, 8, 9</x:v>
      </x:c>
      <x:c r="E134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34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34" s="3" t="str">
        <x:v>Набор в классы «Математической вертикали»</x:v>
      </x:c>
      <x:c r="H134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34" s="10" t="str"/>
      <x:c r="J134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34" s="3" t="str"/>
      <x:c r="L134" s="3" t="str"/>
      <x:c r="M134" s="8" t="n">
        <x:v>237</x:v>
      </x:c>
      <x:c r="N134" s="8" t="n">
        <x:v>177</x:v>
      </x:c>
      <x:c r="O134" s="8" t="n">
        <x:v>200</x:v>
      </x:c>
      <x:c r="P134" s="8"/>
      <x:c r="Q134" s="8"/>
      <x:c r="R134" s="8"/>
      <x:c r="S134" s="3" t="str">
        <x:v>Не отмечена в проверенных таблицах</x:v>
      </x:c>
      <x:c r="T134" s="3" t="str">
        <x:v>Не отмечена в проверенных таблицах</x:v>
      </x:c>
      <x:c r="U134" s="3" t="str"/>
      <x:c r="V134" s="3" t="str">
        <x:v>Да</x:v>
      </x:c>
      <x:c r="W134" s="3" t="str"/>
      <x:c r="X134" s="3" t="str">
        <x:v>https://vertical.sch-int.ru/vstupitelnaya-7-9-2026/; https://www.mgpu.ru/wp-content/uploads/2026/09/15.09.2026-Pr-735-shkoly-proektov_vertikali-.pdf#page=36</x:v>
      </x:c>
      <x:c r="Y134" s="9" t="n">
        <x:v>46304</x:v>
      </x:c>
    </x:row>
    <x:row r="135" ht="80" customHeight="1">
      <x:c r="A135" s="3" t="str">
        <x:v>Школа № 1560 "Лидер"</x:v>
      </x:c>
      <x:c r="B135" s="3" t="str">
        <x:v>Москва</x:v>
      </x:c>
      <x:c r="C135" s="3" t="str">
        <x:v>Москва</x:v>
      </x:c>
      <x:c r="D135" s="3" t="str">
        <x:v>7, 8, 9</x:v>
      </x:c>
      <x:c r="E135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35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35" s="3" t="str">
        <x:v>Набор в классы «Математической вертикали»</x:v>
      </x:c>
      <x:c r="H135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35" s="10" t="str"/>
      <x:c r="J135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35" s="3" t="str"/>
      <x:c r="L135" s="3" t="str"/>
      <x:c r="M135" s="8" t="n">
        <x:v>164</x:v>
      </x:c>
      <x:c r="N135" s="8" t="n">
        <x:v>142</x:v>
      </x:c>
      <x:c r="O135" s="8" t="n">
        <x:v>201</x:v>
      </x:c>
      <x:c r="P135" s="8"/>
      <x:c r="Q135" s="8"/>
      <x:c r="R135" s="8"/>
      <x:c r="S135" s="3" t="str">
        <x:v>Не отмечена в проверенных таблицах</x:v>
      </x:c>
      <x:c r="T135" s="3" t="str">
        <x:v>Не отмечена в проверенных таблицах</x:v>
      </x:c>
      <x:c r="U135" s="3" t="str"/>
      <x:c r="V135" s="3" t="str">
        <x:v>Да</x:v>
      </x:c>
      <x:c r="W135" s="3" t="str"/>
      <x:c r="X135" s="3" t="str">
        <x:v>https://vertical.sch-int.ru/vstupitelnaya-7-9-2026/; https://www.mgpu.ru/wp-content/uploads/2026/09/15.09.2026-Pr-735-shkoly-proektov_vertikali-.pdf#page=41</x:v>
      </x:c>
      <x:c r="Y135" s="9" t="n">
        <x:v>46304</x:v>
      </x:c>
    </x:row>
    <x:row r="136" ht="80" customHeight="1">
      <x:c r="A136" s="3" t="str">
        <x:v>Гимназия № 19 (Казань)</x:v>
      </x:c>
      <x:c r="B136" s="3" t="str">
        <x:v>Татарстан</x:v>
      </x:c>
      <x:c r="C136" s="3" t="str">
        <x:v>Казань</x:v>
      </x:c>
      <x:c r="D136" s="3" t="str">
        <x:v>Лицейские классы (параллель уточняется); 5 профильные</x:v>
      </x:c>
      <x:c r="E136" s="3" t="str">
        <x:v>Математика входит в оба этапа отбора в лицейские классы; первый этап компьютерный, второй включает математику, русский и английский.</x:v>
      </x:c>
      <x:c r="F136" s="3" t="str">
        <x:v>Лицейские классы: первый этап 14–17 апреля, второй 25–26 апреля 2026. Для 5 класса внешний набор — 7 мая 2026.</x:v>
      </x:c>
      <x:c r="G136" s="3" t="str">
        <x:v>Школьные правила приёма</x:v>
      </x:c>
      <x:c r="H136" s="10" t="str">
        <x:f>IFERROR(HYPERLINK("https://www.gymn19.ru/news/litseyskie-klassy2026/","https://www.gymn19.ru/news/litseyskie-klassy2026/"),"https://www.gymn19.ru/news/litseyskie-klassy2026/")</x:f>
        <x:v>https://www.gymn19.ru/news/litseyskie-klassy2026/</x:v>
      </x:c>
      <x:c r="I136" s="3" t="str"/>
      <x:c r="J136" s="3" t="str"/>
      <x:c r="K136" s="3" t="str"/>
      <x:c r="L136" s="3" t="str"/>
      <x:c r="M136" s="8" t="n">
        <x:v>186</x:v>
      </x:c>
      <x:c r="N136" s="8" t="n">
        <x:v>256</x:v>
      </x:c>
      <x:c r="O136" s="8" t="n">
        <x:v>202</x:v>
      </x:c>
      <x:c r="P136" s="8"/>
      <x:c r="Q136" s="8"/>
      <x:c r="R136" s="8"/>
      <x:c r="S136" s="3" t="str">
        <x:v>Не отмечена в проверенных таблицах</x:v>
      </x:c>
      <x:c r="T136" s="3" t="str">
        <x:v>Не отмечена в проверенных таблицах</x:v>
      </x:c>
      <x:c r="U136" s="3" t="str"/>
      <x:c r="V136" s="3" t="str"/>
      <x:c r="W136" s="3" t="str"/>
      <x:c r="X136" s="3" t="str">
        <x:v>https://www.gymn19.ru/news/litseyskie-klassy2026/</x:v>
      </x:c>
      <x:c r="Y136" s="9" t="n">
        <x:v>46305</x:v>
      </x:c>
    </x:row>
    <x:row r="137" ht="80" customHeight="1">
      <x:c r="A137" s="3" t="str">
        <x:v>Школа № 1539</x:v>
      </x:c>
      <x:c r="B137" s="3" t="str">
        <x:v>Москва</x:v>
      </x:c>
      <x:c r="C137" s="3" t="str">
        <x:v>Москва</x:v>
      </x:c>
      <x:c r="D137" s="3" t="str">
        <x:v>7, 8, 9</x:v>
      </x:c>
      <x:c r="E137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37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37" s="3" t="str">
        <x:v>Набор в классы «Математической вертикали»</x:v>
      </x:c>
      <x:c r="H137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37" s="10" t="str"/>
      <x:c r="J137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37" s="3" t="str"/>
      <x:c r="L137" s="3" t="str"/>
      <x:c r="M137" s="8" t="n">
        <x:v>181</x:v>
      </x:c>
      <x:c r="N137" s="8" t="n">
        <x:v>202</x:v>
      </x:c>
      <x:c r="O137" s="8" t="n">
        <x:v>203</x:v>
      </x:c>
      <x:c r="P137" s="8"/>
      <x:c r="Q137" s="8"/>
      <x:c r="R137" s="8"/>
      <x:c r="S137" s="3" t="str">
        <x:v>Не отмечена в проверенных таблицах</x:v>
      </x:c>
      <x:c r="T137" s="3" t="str">
        <x:v>Не отмечена в проверенных таблицах</x:v>
      </x:c>
      <x:c r="U137" s="3" t="str"/>
      <x:c r="V137" s="3" t="str">
        <x:v>Да</x:v>
      </x:c>
      <x:c r="W137" s="3" t="str"/>
      <x:c r="X137" s="3" t="str">
        <x:v>https://vertical.sch-int.ru/vstupitelnaya-7-9-2026/; https://www.mgpu.ru/wp-content/uploads/2026/09/15.09.2026-Pr-735-shkoly-proektov_vertikali-.pdf#page=41</x:v>
      </x:c>
      <x:c r="Y137" s="9" t="n">
        <x:v>46304</x:v>
      </x:c>
    </x:row>
    <x:row r="138" ht="80" customHeight="1">
      <x:c r="A138" s="3" t="str">
        <x:v>Пушкинская школа № 1500</x:v>
      </x:c>
      <x:c r="B138" s="3" t="str">
        <x:v>Москва</x:v>
      </x:c>
      <x:c r="C138" s="3" t="str">
        <x:v>Москва</x:v>
      </x:c>
      <x:c r="D138" s="3" t="str">
        <x:v>7, 8</x:v>
      </x:c>
      <x:c r="E138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38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38" s="3" t="str">
        <x:v>Набор в классы «Математической вертикали»</x:v>
      </x:c>
      <x:c r="H138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38" s="10" t="str"/>
      <x:c r="J138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38" s="3" t="str"/>
      <x:c r="L138" s="3" t="str"/>
      <x:c r="M138" s="8" t="n">
        <x:v>84</x:v>
      </x:c>
      <x:c r="N138" s="8" t="n">
        <x:v>104</x:v>
      </x:c>
      <x:c r="O138" s="8" t="n">
        <x:v>205</x:v>
      </x:c>
      <x:c r="P138" s="8"/>
      <x:c r="Q138" s="8"/>
      <x:c r="R138" s="8"/>
      <x:c r="S138" s="3" t="str">
        <x:v>Не отмечена в проверенных таблицах</x:v>
      </x:c>
      <x:c r="T138" s="3" t="str">
        <x:v>Не отмечена в проверенных таблицах</x:v>
      </x:c>
      <x:c r="U138" s="3" t="str"/>
      <x:c r="V138" s="3" t="str">
        <x:v>Да</x:v>
      </x:c>
      <x:c r="W138" s="3" t="str"/>
      <x:c r="X138" s="3" t="str">
        <x:v>https://vertical.sch-int.ru/vstupitelnaya-7-9-2026/; https://www.mgpu.ru/wp-content/uploads/2026/09/15.09.2026-Pr-735-shkoly-proektov_vertikali-.pdf#page=31</x:v>
      </x:c>
      <x:c r="Y138" s="9" t="n">
        <x:v>46304</x:v>
      </x:c>
    </x:row>
    <x:row r="139" ht="80" customHeight="1">
      <x:c r="A139" s="3" t="str">
        <x:v>Школа № 1354 "Вектор"</x:v>
      </x:c>
      <x:c r="B139" s="3" t="str">
        <x:v>Москва</x:v>
      </x:c>
      <x:c r="C139" s="3" t="str">
        <x:v>Москва</x:v>
      </x:c>
      <x:c r="D139" s="3" t="str">
        <x:v>7, 8, 9</x:v>
      </x:c>
      <x:c r="E139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39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39" s="3" t="str">
        <x:v>Набор в классы «Математической вертикали»</x:v>
      </x:c>
      <x:c r="H139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39" s="10" t="str"/>
      <x:c r="J139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39" s="3" t="str"/>
      <x:c r="L139" s="3" t="str"/>
      <x:c r="M139" s="8" t="n">
        <x:v>221</x:v>
      </x:c>
      <x:c r="N139" s="8" t="n">
        <x:v>205</x:v>
      </x:c>
      <x:c r="O139" s="8" t="n">
        <x:v>206</x:v>
      </x:c>
      <x:c r="P139" s="8"/>
      <x:c r="Q139" s="8"/>
      <x:c r="R139" s="8"/>
      <x:c r="S139" s="3" t="str">
        <x:v>Не отмечена в проверенных таблицах</x:v>
      </x:c>
      <x:c r="T139" s="3" t="str">
        <x:v>Не отмечена в проверенных таблицах</x:v>
      </x:c>
      <x:c r="U139" s="3" t="str"/>
      <x:c r="V139" s="3" t="str">
        <x:v>Да</x:v>
      </x:c>
      <x:c r="W139" s="3" t="str"/>
      <x:c r="X139" s="3" t="str">
        <x:v>https://vertical.sch-int.ru/vstupitelnaya-7-9-2026/; https://www.mgpu.ru/wp-content/uploads/2026/09/15.09.2026-Pr-735-shkoly-proektov_vertikali-.pdf#page=36</x:v>
      </x:c>
      <x:c r="Y139" s="9" t="n">
        <x:v>46304</x:v>
      </x:c>
    </x:row>
    <x:row r="140" ht="80" customHeight="1">
      <x:c r="A140" s="3" t="str">
        <x:v>Школа № 2104 на Таганке</x:v>
      </x:c>
      <x:c r="B140" s="3" t="str">
        <x:v>Москва</x:v>
      </x:c>
      <x:c r="C140" s="3" t="str">
        <x:v>Москва</x:v>
      </x:c>
      <x:c r="D140" s="3" t="str">
        <x:v>7, 8, 9</x:v>
      </x:c>
      <x:c r="E140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40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40" s="3" t="str">
        <x:v>Набор в классы «Математической вертикали»</x:v>
      </x:c>
      <x:c r="H140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40" s="10" t="str"/>
      <x:c r="J140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40" s="3" t="str"/>
      <x:c r="L140" s="3" t="str"/>
      <x:c r="M140" s="8" t="n">
        <x:v>193</x:v>
      </x:c>
      <x:c r="N140" s="8" t="n">
        <x:v>187</x:v>
      </x:c>
      <x:c r="O140" s="8" t="n">
        <x:v>212</x:v>
      </x:c>
      <x:c r="P140" s="8"/>
      <x:c r="Q140" s="8"/>
      <x:c r="R140" s="8"/>
      <x:c r="S140" s="3" t="str">
        <x:v>Не отмечена в проверенных таблицах</x:v>
      </x:c>
      <x:c r="T140" s="3" t="str">
        <x:v>Не отмечена в проверенных таблицах</x:v>
      </x:c>
      <x:c r="U140" s="3" t="str"/>
      <x:c r="V140" s="3" t="str">
        <x:v>Да</x:v>
      </x:c>
      <x:c r="W140" s="3" t="str">
        <x:v>Да</x:v>
      </x:c>
      <x:c r="X140" s="3" t="str">
        <x:v>https://vertical.sch-int.ru/vstupitelnaya-7-9-2026/; https://www.mgpu.ru/wp-content/uploads/2026/09/15.09.2026-Pr-735-shkoly-proektov_vertikali-.pdf#page=48</x:v>
      </x:c>
      <x:c r="Y140" s="9" t="n">
        <x:v>46304</x:v>
      </x:c>
    </x:row>
    <x:row r="141" ht="80" customHeight="1">
      <x:c r="A141" s="3" t="str">
        <x:v>Школа № 2109</x:v>
      </x:c>
      <x:c r="B141" s="3" t="str">
        <x:v>Москва</x:v>
      </x:c>
      <x:c r="C141" s="3" t="str">
        <x:v>Москва</x:v>
      </x:c>
      <x:c r="D141" s="3" t="str">
        <x:v>7, 8, 9</x:v>
      </x:c>
      <x:c r="E141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41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41" s="3" t="str">
        <x:v>Набор в классы «Математической вертикали»</x:v>
      </x:c>
      <x:c r="H141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41" s="10" t="str"/>
      <x:c r="J141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41" s="3" t="str"/>
      <x:c r="L141" s="3" t="str"/>
      <x:c r="M141" s="8" t="n">
        <x:v>266</x:v>
      </x:c>
      <x:c r="N141" s="8" t="n">
        <x:v>276</x:v>
      </x:c>
      <x:c r="O141" s="8" t="n">
        <x:v>213</x:v>
      </x:c>
      <x:c r="P141" s="8"/>
      <x:c r="Q141" s="8"/>
      <x:c r="R141" s="8"/>
      <x:c r="S141" s="3" t="str">
        <x:v>Не отмечена в проверенных таблицах</x:v>
      </x:c>
      <x:c r="T141" s="3" t="str">
        <x:v>Не отмечена в проверенных таблицах</x:v>
      </x:c>
      <x:c r="U141" s="3" t="str"/>
      <x:c r="V141" s="3" t="str">
        <x:v>Да</x:v>
      </x:c>
      <x:c r="W141" s="3" t="str"/>
      <x:c r="X141" s="3" t="str">
        <x:v>https://vertical.sch-int.ru/vstupitelnaya-7-9-2026/; https://www.mgpu.ru/wp-content/uploads/2026/09/15.09.2026-Pr-735-shkoly-proektov_vertikali-.pdf#page=48</x:v>
      </x:c>
      <x:c r="Y141" s="9" t="n">
        <x:v>46304</x:v>
      </x:c>
    </x:row>
    <x:row r="142" ht="80" customHeight="1">
      <x:c r="A142" s="3" t="str">
        <x:v>Школа № 1194</x:v>
      </x:c>
      <x:c r="B142" s="3" t="str">
        <x:v>Москва</x:v>
      </x:c>
      <x:c r="C142" s="3" t="str">
        <x:v>Москва</x:v>
      </x:c>
      <x:c r="D142" s="3" t="str">
        <x:v>7, 8, 9</x:v>
      </x:c>
      <x:c r="E142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42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42" s="3" t="str">
        <x:v>Набор в классы «Математической вертикали»</x:v>
      </x:c>
      <x:c r="H142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42" s="10" t="str"/>
      <x:c r="J142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42" s="3" t="str"/>
      <x:c r="L142" s="3" t="str"/>
      <x:c r="M142" s="8" t="n">
        <x:v>199</x:v>
      </x:c>
      <x:c r="N142" s="8" t="n">
        <x:v>181</x:v>
      </x:c>
      <x:c r="O142" s="8" t="n">
        <x:v>215</x:v>
      </x:c>
      <x:c r="P142" s="8"/>
      <x:c r="Q142" s="8"/>
      <x:c r="R142" s="8"/>
      <x:c r="S142" s="3" t="str">
        <x:v>Не отмечена в проверенных таблицах</x:v>
      </x:c>
      <x:c r="T142" s="3" t="str">
        <x:v>Не отмечена в проверенных таблицах</x:v>
      </x:c>
      <x:c r="U142" s="3" t="str"/>
      <x:c r="V142" s="3" t="str">
        <x:v>Да</x:v>
      </x:c>
      <x:c r="W142" s="3" t="str"/>
      <x:c r="X142" s="3" t="str">
        <x:v>https://vertical.sch-int.ru/vstupitelnaya-7-9-2026/; https://www.mgpu.ru/wp-content/uploads/2026/09/15.09.2026-Pr-735-shkoly-proektov_vertikali-.pdf#page=33</x:v>
      </x:c>
      <x:c r="Y142" s="9" t="n">
        <x:v>46304</x:v>
      </x:c>
    </x:row>
    <x:row r="143" ht="80" customHeight="1">
      <x:c r="A143" s="3" t="str">
        <x:v>Лицей города Троицка</x:v>
      </x:c>
      <x:c r="B143" s="3" t="str">
        <x:v>Москва</x:v>
      </x:c>
      <x:c r="C143" s="3" t="str">
        <x:v>Москва</x:v>
      </x:c>
      <x:c r="D143" s="3" t="str">
        <x:v>7, 8, 9</x:v>
      </x:c>
      <x:c r="E143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43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43" s="3" t="str">
        <x:v>Набор в классы «Математической вертикали»</x:v>
      </x:c>
      <x:c r="H143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43" s="10" t="str"/>
      <x:c r="J143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43" s="3" t="str"/>
      <x:c r="L143" s="3" t="str"/>
      <x:c r="M143" s="8" t="n">
        <x:v>126</x:v>
      </x:c>
      <x:c r="N143" s="8" t="n">
        <x:v>100</x:v>
      </x:c>
      <x:c r="O143" s="8" t="n">
        <x:v>216</x:v>
      </x:c>
      <x:c r="P143" s="8"/>
      <x:c r="Q143" s="8"/>
      <x:c r="R143" s="8"/>
      <x:c r="S143" s="3" t="str">
        <x:v>Не отмечена в проверенных таблицах</x:v>
      </x:c>
      <x:c r="T143" s="3" t="str">
        <x:v>Не отмечена в проверенных таблицах</x:v>
      </x:c>
      <x:c r="U143" s="3" t="str">
        <x:v>Да</x:v>
      </x:c>
      <x:c r="V143" s="3" t="str">
        <x:v>Да</x:v>
      </x:c>
      <x:c r="W143" s="3" t="str"/>
      <x:c r="X143" s="3" t="str">
        <x:v>https://vertical.sch-int.ru/vstupitelnaya-7-9-2026/; https://www.mgpu.ru/wp-content/uploads/2026/09/15.09.2026-Pr-735-shkoly-proektov_vertikali-.pdf#page=30</x:v>
      </x:c>
      <x:c r="Y143" s="9" t="n">
        <x:v>46304</x:v>
      </x:c>
    </x:row>
    <x:row r="144" ht="80" customHeight="1">
      <x:c r="A144" s="3" t="str">
        <x:v>Школа № 2094</x:v>
      </x:c>
      <x:c r="B144" s="3" t="str">
        <x:v>Москва</x:v>
      </x:c>
      <x:c r="C144" s="3" t="str">
        <x:v>Москва</x:v>
      </x:c>
      <x:c r="D144" s="3" t="str">
        <x:v>7, 8, 9</x:v>
      </x:c>
      <x:c r="E144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44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44" s="3" t="str">
        <x:v>Набор в классы «Математической вертикали»</x:v>
      </x:c>
      <x:c r="H144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44" s="10" t="str"/>
      <x:c r="J144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44" s="3" t="str"/>
      <x:c r="L144" s="3" t="str"/>
      <x:c r="M144" s="8"/>
      <x:c r="N144" s="8"/>
      <x:c r="O144" s="8" t="n">
        <x:v>217</x:v>
      </x:c>
      <x:c r="P144" s="8"/>
      <x:c r="Q144" s="8"/>
      <x:c r="R144" s="8"/>
      <x:c r="S144" s="3" t="str">
        <x:v>Не отмечена в проверенных таблицах</x:v>
      </x:c>
      <x:c r="T144" s="3" t="str">
        <x:v>Не отмечена в проверенных таблицах</x:v>
      </x:c>
      <x:c r="U144" s="3" t="str"/>
      <x:c r="V144" s="3" t="str">
        <x:v>Да</x:v>
      </x:c>
      <x:c r="W144" s="3" t="str"/>
      <x:c r="X144" s="3" t="str">
        <x:v>https://vertical.sch-int.ru/vstupitelnaya-7-9-2026/; https://www.mgpu.ru/wp-content/uploads/2026/09/15.09.2026-Pr-735-shkoly-proektov_vertikali-.pdf#page=47</x:v>
      </x:c>
      <x:c r="Y144" s="9" t="n">
        <x:v>46304</x:v>
      </x:c>
    </x:row>
    <x:row r="145" ht="80" customHeight="1">
      <x:c r="A145" s="3" t="str">
        <x:v>Школа № 58</x:v>
      </x:c>
      <x:c r="B145" s="3" t="str">
        <x:v>Москва</x:v>
      </x:c>
      <x:c r="C145" s="3" t="str">
        <x:v>Москва</x:v>
      </x:c>
      <x:c r="D145" s="3" t="str">
        <x:v>7, 8, 9</x:v>
      </x:c>
      <x:c r="E145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45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45" s="3" t="str">
        <x:v>Набор в классы «Математической вертикали»</x:v>
      </x:c>
      <x:c r="H145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45" s="10" t="str"/>
      <x:c r="J145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45" s="3" t="str"/>
      <x:c r="L145" s="3" t="str"/>
      <x:c r="M145" s="8" t="n">
        <x:v>117</x:v>
      </x:c>
      <x:c r="N145" s="8" t="n">
        <x:v>255</x:v>
      </x:c>
      <x:c r="O145" s="8" t="n">
        <x:v>219</x:v>
      </x:c>
      <x:c r="P145" s="8"/>
      <x:c r="Q145" s="8"/>
      <x:c r="R145" s="8"/>
      <x:c r="S145" s="3" t="str">
        <x:v>Не отмечена в проверенных таблицах</x:v>
      </x:c>
      <x:c r="T145" s="3" t="str">
        <x:v>Не отмечена в проверенных таблицах</x:v>
      </x:c>
      <x:c r="U145" s="3" t="str">
        <x:v>Да</x:v>
      </x:c>
      <x:c r="V145" s="3" t="str">
        <x:v>Да</x:v>
      </x:c>
      <x:c r="W145" s="3" t="str">
        <x:v>Да</x:v>
      </x:c>
      <x:c r="X145" s="3" t="str">
        <x:v>https://vertical.sch-int.ru/vstupitelnaya-7-9-2026/; https://www.mgpu.ru/wp-content/uploads/2026/09/15.09.2026-Pr-735-shkoly-proektov_vertikali-.pdf#page=51</x:v>
      </x:c>
      <x:c r="Y145" s="9" t="n">
        <x:v>46304</x:v>
      </x:c>
    </x:row>
    <x:row r="146" ht="80" customHeight="1">
      <x:c r="A146" s="3" t="str">
        <x:v>Школа № 354 имени Д.М. Карбышева</x:v>
      </x:c>
      <x:c r="B146" s="3" t="str">
        <x:v>Москва</x:v>
      </x:c>
      <x:c r="C146" s="3" t="str">
        <x:v>Москва</x:v>
      </x:c>
      <x:c r="D146" s="3" t="str">
        <x:v>7, 8, 9</x:v>
      </x:c>
      <x:c r="E146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46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46" s="3" t="str">
        <x:v>Набор в классы «Математической вертикали»</x:v>
      </x:c>
      <x:c r="H146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46" s="10" t="str"/>
      <x:c r="J146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46" s="3" t="str"/>
      <x:c r="L146" s="3" t="str"/>
      <x:c r="M146" s="8" t="n">
        <x:v>224</x:v>
      </x:c>
      <x:c r="N146" s="8" t="n">
        <x:v>234</x:v>
      </x:c>
      <x:c r="O146" s="8" t="n">
        <x:v>220</x:v>
      </x:c>
      <x:c r="P146" s="8"/>
      <x:c r="Q146" s="8"/>
      <x:c r="R146" s="8"/>
      <x:c r="S146" s="3" t="str">
        <x:v>Не отмечена в проверенных таблицах</x:v>
      </x:c>
      <x:c r="T146" s="3" t="str">
        <x:v>Не отмечена в проверенных таблицах</x:v>
      </x:c>
      <x:c r="U146" s="3" t="str"/>
      <x:c r="V146" s="3" t="str">
        <x:v>Да</x:v>
      </x:c>
      <x:c r="W146" s="3" t="str"/>
      <x:c r="X146" s="3" t="str">
        <x:v>https://vertical.sch-int.ru/vstupitelnaya-7-9-2026/; https://www.mgpu.ru/wp-content/uploads/2026/09/15.09.2026-Pr-735-shkoly-proektov_vertikali-.pdf#page=49</x:v>
      </x:c>
      <x:c r="Y146" s="9" t="n">
        <x:v>46304</x:v>
      </x:c>
    </x:row>
    <x:row r="147" ht="80" customHeight="1">
      <x:c r="A147" s="3" t="str">
        <x:v>Школа № 2048</x:v>
      </x:c>
      <x:c r="B147" s="3" t="str">
        <x:v>Москва</x:v>
      </x:c>
      <x:c r="C147" s="3" t="str">
        <x:v>Москва</x:v>
      </x:c>
      <x:c r="D147" s="3" t="str">
        <x:v>7, 8, 9</x:v>
      </x:c>
      <x:c r="E147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47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47" s="3" t="str">
        <x:v>Набор в классы «Математической вертикали»</x:v>
      </x:c>
      <x:c r="H147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47" s="10" t="str"/>
      <x:c r="J147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47" s="3" t="str"/>
      <x:c r="L147" s="3" t="str"/>
      <x:c r="M147" s="8" t="n">
        <x:v>274</x:v>
      </x:c>
      <x:c r="N147" s="8" t="n">
        <x:v>223</x:v>
      </x:c>
      <x:c r="O147" s="8" t="n">
        <x:v>221</x:v>
      </x:c>
      <x:c r="P147" s="8"/>
      <x:c r="Q147" s="8"/>
      <x:c r="R147" s="8"/>
      <x:c r="S147" s="3" t="str">
        <x:v>Не отмечена в проверенных таблицах</x:v>
      </x:c>
      <x:c r="T147" s="3" t="str">
        <x:v>Не отмечена в проверенных таблицах</x:v>
      </x:c>
      <x:c r="U147" s="3" t="str"/>
      <x:c r="V147" s="3" t="str">
        <x:v>Да</x:v>
      </x:c>
      <x:c r="W147" s="3" t="str"/>
      <x:c r="X147" s="3" t="str">
        <x:v>https://vertical.sch-int.ru/vstupitelnaya-7-9-2026/; https://www.mgpu.ru/wp-content/uploads/2026/09/15.09.2026-Pr-735-shkoly-proektov_vertikali-.pdf#page=46</x:v>
      </x:c>
      <x:c r="Y147" s="9" t="n">
        <x:v>46304</x:v>
      </x:c>
    </x:row>
    <x:row r="148" ht="80" customHeight="1">
      <x:c r="A148" s="3" t="str">
        <x:v>Школа № 152</x:v>
      </x:c>
      <x:c r="B148" s="3" t="str">
        <x:v>Москва</x:v>
      </x:c>
      <x:c r="C148" s="3" t="str">
        <x:v>Москва</x:v>
      </x:c>
      <x:c r="D148" s="3" t="str">
        <x:v>7, 8, 9</x:v>
      </x:c>
      <x:c r="E148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48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48" s="3" t="str">
        <x:v>Набор в классы «Математической вертикали»</x:v>
      </x:c>
      <x:c r="H148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48" s="10" t="str"/>
      <x:c r="J148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48" s="3" t="str"/>
      <x:c r="L148" s="3" t="str"/>
      <x:c r="M148" s="8" t="n">
        <x:v>123</x:v>
      </x:c>
      <x:c r="N148" s="8" t="n">
        <x:v>139</x:v>
      </x:c>
      <x:c r="O148" s="8" t="n">
        <x:v>224</x:v>
      </x:c>
      <x:c r="P148" s="8"/>
      <x:c r="Q148" s="8"/>
      <x:c r="R148" s="8"/>
      <x:c r="S148" s="3" t="str">
        <x:v>Не отмечена в проверенных таблицах</x:v>
      </x:c>
      <x:c r="T148" s="3" t="str">
        <x:v>Не отмечена в проверенных таблицах</x:v>
      </x:c>
      <x:c r="U148" s="3" t="str"/>
      <x:c r="V148" s="3" t="str">
        <x:v>Да</x:v>
      </x:c>
      <x:c r="W148" s="3" t="str"/>
      <x:c r="X148" s="3" t="str">
        <x:v>https://vertical.sch-int.ru/vstupitelnaya-7-9-2026/; https://www.mgpu.ru/wp-content/uploads/2026/09/15.09.2026-Pr-735-shkoly-proektov_vertikali-.pdf#page=40</x:v>
      </x:c>
      <x:c r="Y148" s="9" t="n">
        <x:v>46304</x:v>
      </x:c>
    </x:row>
    <x:row r="149" ht="80" customHeight="1">
      <x:c r="A149" s="3" t="str">
        <x:v>Школа № 218</x:v>
      </x:c>
      <x:c r="B149" s="3" t="str">
        <x:v>Москва</x:v>
      </x:c>
      <x:c r="C149" s="3" t="str">
        <x:v>Москва</x:v>
      </x:c>
      <x:c r="D149" s="3" t="str">
        <x:v>7, 8, 9</x:v>
      </x:c>
      <x:c r="E149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49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49" s="3" t="str">
        <x:v>Набор в классы «Математической вертикали»</x:v>
      </x:c>
      <x:c r="H149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49" s="10" t="str"/>
      <x:c r="J149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49" s="3" t="str"/>
      <x:c r="L149" s="3" t="str"/>
      <x:c r="M149" s="8" t="n">
        <x:v>246</x:v>
      </x:c>
      <x:c r="N149" s="8" t="n">
        <x:v>267</x:v>
      </x:c>
      <x:c r="O149" s="8" t="n">
        <x:v>225</x:v>
      </x:c>
      <x:c r="P149" s="8"/>
      <x:c r="Q149" s="8"/>
      <x:c r="R149" s="8" t="n">
        <x:v>78</x:v>
      </x:c>
      <x:c r="S149" s="3" t="str">
        <x:v>Не отмечена в проверенных таблицах</x:v>
      </x:c>
      <x:c r="T149" s="3" t="str">
        <x:v>Не отмечена в проверенных таблицах</x:v>
      </x:c>
      <x:c r="U149" s="3" t="str">
        <x:v>Да</x:v>
      </x:c>
      <x:c r="V149" s="3" t="str">
        <x:v>Да</x:v>
      </x:c>
      <x:c r="W149" s="3" t="str"/>
      <x:c r="X149" s="3" t="str">
        <x:v>https://vertical.sch-int.ru/vstupitelnaya-7-9-2026/; https://www.mgpu.ru/wp-content/uploads/2026/09/15.09.2026-Pr-735-shkoly-proektov_vertikali-.pdf#page=48</x:v>
      </x:c>
      <x:c r="Y149" s="9" t="n">
        <x:v>46304</x:v>
      </x:c>
    </x:row>
    <x:row r="150" ht="80" customHeight="1">
      <x:c r="A150" s="3" t="str">
        <x:v>Школа № 109</x:v>
      </x:c>
      <x:c r="B150" s="3" t="str">
        <x:v>Москва</x:v>
      </x:c>
      <x:c r="C150" s="3" t="str">
        <x:v>Москва</x:v>
      </x:c>
      <x:c r="D150" s="3" t="str">
        <x:v>7, 8</x:v>
      </x:c>
      <x:c r="E150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50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50" s="3" t="str">
        <x:v>Набор в классы «Математической вертикали»</x:v>
      </x:c>
      <x:c r="H150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50" s="10" t="str"/>
      <x:c r="J150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50" s="3" t="str"/>
      <x:c r="L150" s="3" t="str"/>
      <x:c r="M150" s="8" t="n">
        <x:v>139</x:v>
      </x:c>
      <x:c r="N150" s="8" t="n">
        <x:v>196</x:v>
      </x:c>
      <x:c r="O150" s="8" t="n">
        <x:v>226</x:v>
      </x:c>
      <x:c r="P150" s="8"/>
      <x:c r="Q150" s="8"/>
      <x:c r="R150" s="8"/>
      <x:c r="S150" s="3" t="str">
        <x:v>Не отмечена в проверенных таблицах</x:v>
      </x:c>
      <x:c r="T150" s="3" t="str">
        <x:v>Не отмечена в проверенных таблицах</x:v>
      </x:c>
      <x:c r="U150" s="3" t="str"/>
      <x:c r="V150" s="3" t="str">
        <x:v>Да</x:v>
      </x:c>
      <x:c r="W150" s="3" t="str">
        <x:v>Да</x:v>
      </x:c>
      <x:c r="X150" s="3" t="str">
        <x:v>https://vertical.sch-int.ru/vstupitelnaya-7-9-2026/; https://www.mgpu.ru/wp-content/uploads/2026/09/15.09.2026-Pr-735-shkoly-proektov_vertikali-.pdf#page=32</x:v>
      </x:c>
      <x:c r="Y150" s="9" t="n">
        <x:v>46304</x:v>
      </x:c>
    </x:row>
    <x:row r="151" ht="80" customHeight="1">
      <x:c r="A151" s="3" t="str">
        <x:v>Школа № 1564 имени Героя Советского Союза А.П. Белобородова</x:v>
      </x:c>
      <x:c r="B151" s="3" t="str">
        <x:v>Москва</x:v>
      </x:c>
      <x:c r="C151" s="3" t="str">
        <x:v>Москва</x:v>
      </x:c>
      <x:c r="D151" s="3" t="str">
        <x:v>7, 8, 9</x:v>
      </x:c>
      <x:c r="E151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51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51" s="3" t="str">
        <x:v>Набор в классы «Математической вертикали»</x:v>
      </x:c>
      <x:c r="H151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51" s="10" t="str"/>
      <x:c r="J151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51" s="3" t="str"/>
      <x:c r="L151" s="3" t="str"/>
      <x:c r="M151" s="8" t="n">
        <x:v>167</x:v>
      </x:c>
      <x:c r="N151" s="8" t="n">
        <x:v>250</x:v>
      </x:c>
      <x:c r="O151" s="8" t="n">
        <x:v>230</x:v>
      </x:c>
      <x:c r="P151" s="8"/>
      <x:c r="Q151" s="8"/>
      <x:c r="R151" s="8"/>
      <x:c r="S151" s="3" t="str">
        <x:v>Не отмечена в проверенных таблицах</x:v>
      </x:c>
      <x:c r="T151" s="3" t="str">
        <x:v>Не отмечена в проверенных таблицах</x:v>
      </x:c>
      <x:c r="U151" s="3" t="str"/>
      <x:c r="V151" s="3" t="str">
        <x:v>Да</x:v>
      </x:c>
      <x:c r="W151" s="3" t="str"/>
      <x:c r="X151" s="3" t="str">
        <x:v>https://vertical.sch-int.ru/vstupitelnaya-7-9-2026/; https://www.mgpu.ru/wp-content/uploads/2026/09/15.09.2026-Pr-735-shkoly-proektov_vertikali-.pdf#page=42</x:v>
      </x:c>
      <x:c r="Y151" s="9" t="n">
        <x:v>46304</x:v>
      </x:c>
    </x:row>
    <x:row r="152" ht="80" customHeight="1">
      <x:c r="A152" s="3" t="str">
        <x:v>Школа № 1950</x:v>
      </x:c>
      <x:c r="B152" s="3" t="str">
        <x:v>Москва</x:v>
      </x:c>
      <x:c r="C152" s="3" t="str">
        <x:v>Москва</x:v>
      </x:c>
      <x:c r="D152" s="3" t="str">
        <x:v>7, 8, 9</x:v>
      </x:c>
      <x:c r="E152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52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52" s="3" t="str">
        <x:v>Набор в классы «Математической вертикали»</x:v>
      </x:c>
      <x:c r="H152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52" s="10" t="str"/>
      <x:c r="J152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52" s="3" t="str"/>
      <x:c r="L152" s="3" t="str"/>
      <x:c r="M152" s="8"/>
      <x:c r="N152" s="8" t="n">
        <x:v>270</x:v>
      </x:c>
      <x:c r="O152" s="8" t="n">
        <x:v>231</x:v>
      </x:c>
      <x:c r="P152" s="8"/>
      <x:c r="Q152" s="8"/>
      <x:c r="R152" s="8"/>
      <x:c r="S152" s="3" t="str">
        <x:v>Не отмечена в проверенных таблицах</x:v>
      </x:c>
      <x:c r="T152" s="3" t="str">
        <x:v>Не отмечена в проверенных таблицах</x:v>
      </x:c>
      <x:c r="U152" s="3" t="str"/>
      <x:c r="V152" s="3" t="str">
        <x:v>Да</x:v>
      </x:c>
      <x:c r="W152" s="3" t="str">
        <x:v>Да</x:v>
      </x:c>
      <x:c r="X152" s="3" t="str">
        <x:v>https://vertical.sch-int.ru/vstupitelnaya-7-9-2026/; https://www.mgpu.ru/wp-content/uploads/2026/09/15.09.2026-Pr-735-shkoly-proektov_vertikali-.pdf#page=45</x:v>
      </x:c>
      <x:c r="Y152" s="9" t="n">
        <x:v>46304</x:v>
      </x:c>
    </x:row>
    <x:row r="153" ht="80" customHeight="1">
      <x:c r="A153" s="3" t="str">
        <x:v>Школа № 641 имени Сергея Есенина</x:v>
      </x:c>
      <x:c r="B153" s="3" t="str">
        <x:v>Москва</x:v>
      </x:c>
      <x:c r="C153" s="3" t="str">
        <x:v>Москва</x:v>
      </x:c>
      <x:c r="D153" s="3" t="str">
        <x:v>7, 8, 9</x:v>
      </x:c>
      <x:c r="E153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53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53" s="3" t="str">
        <x:v>Набор в классы «Математической вертикали»</x:v>
      </x:c>
      <x:c r="H153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53" s="10" t="str"/>
      <x:c r="J153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53" s="3" t="str"/>
      <x:c r="L153" s="3" t="str"/>
      <x:c r="M153" s="8" t="n">
        <x:v>228</x:v>
      </x:c>
      <x:c r="N153" s="8" t="n">
        <x:v>168</x:v>
      </x:c>
      <x:c r="O153" s="8" t="n">
        <x:v>235</x:v>
      </x:c>
      <x:c r="P153" s="8"/>
      <x:c r="Q153" s="8"/>
      <x:c r="R153" s="8"/>
      <x:c r="S153" s="3" t="str">
        <x:v>Не отмечена в проверенных таблицах</x:v>
      </x:c>
      <x:c r="T153" s="3" t="str">
        <x:v>Не отмечена в проверенных таблицах</x:v>
      </x:c>
      <x:c r="U153" s="3" t="str"/>
      <x:c r="V153" s="3" t="str">
        <x:v>Да</x:v>
      </x:c>
      <x:c r="W153" s="3" t="str"/>
      <x:c r="X153" s="3" t="str">
        <x:v>https://vertical.sch-int.ru/vstupitelnaya-7-9-2026/; https://www.mgpu.ru/wp-content/uploads/2026/09/15.09.2026-Pr-735-shkoly-proektov_vertikali-.pdf#page=51</x:v>
      </x:c>
      <x:c r="Y153" s="9" t="n">
        <x:v>46304</x:v>
      </x:c>
    </x:row>
    <x:row r="154" ht="80" customHeight="1">
      <x:c r="A154" s="3" t="str">
        <x:v>Школа № 1252 имени Сервантеса</x:v>
      </x:c>
      <x:c r="B154" s="3" t="str">
        <x:v>Москва</x:v>
      </x:c>
      <x:c r="C154" s="3" t="str">
        <x:v>Москва</x:v>
      </x:c>
      <x:c r="D154" s="3" t="str">
        <x:v>7, 8, 9</x:v>
      </x:c>
      <x:c r="E154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54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54" s="3" t="str">
        <x:v>Набор в классы «Математической вертикали»</x:v>
      </x:c>
      <x:c r="H154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54" s="10" t="str"/>
      <x:c r="J154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54" s="3" t="str"/>
      <x:c r="L154" s="3" t="str"/>
      <x:c r="M154" s="8" t="n">
        <x:v>258</x:v>
      </x:c>
      <x:c r="N154" s="8" t="n">
        <x:v>259</x:v>
      </x:c>
      <x:c r="O154" s="8" t="n">
        <x:v>236</x:v>
      </x:c>
      <x:c r="P154" s="8"/>
      <x:c r="Q154" s="8"/>
      <x:c r="R154" s="8"/>
      <x:c r="S154" s="3" t="str">
        <x:v>Да</x:v>
      </x:c>
      <x:c r="T154" s="3" t="str">
        <x:v>Не отмечена в проверенных таблицах</x:v>
      </x:c>
      <x:c r="U154" s="3" t="str"/>
      <x:c r="V154" s="3" t="str">
        <x:v>Да</x:v>
      </x:c>
      <x:c r="W154" s="3" t="str"/>
      <x:c r="X154" s="3" t="str">
        <x:v>https://vertical.sch-int.ru/vstupitelnaya-7-9-2026/; https://www.mgpu.ru/wp-content/uploads/2026/09/15.09.2026-Pr-735-shkoly-proektov_vertikali-.pdf#page=35</x:v>
      </x:c>
      <x:c r="Y154" s="9" t="n">
        <x:v>46304</x:v>
      </x:c>
    </x:row>
    <x:row r="155" ht="80" customHeight="1">
      <x:c r="A155" s="3" t="str">
        <x:v>Школа № 1516</x:v>
      </x:c>
      <x:c r="B155" s="3" t="str">
        <x:v>Москва</x:v>
      </x:c>
      <x:c r="C155" s="3" t="str">
        <x:v>Москва</x:v>
      </x:c>
      <x:c r="D155" s="3" t="str">
        <x:v>7, 8</x:v>
      </x:c>
      <x:c r="E155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55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55" s="3" t="str">
        <x:v>Набор в классы «Математической вертикали»</x:v>
      </x:c>
      <x:c r="H155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55" s="10" t="str"/>
      <x:c r="J155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55" s="3" t="str"/>
      <x:c r="L155" s="3" t="str"/>
      <x:c r="M155" s="8"/>
      <x:c r="N155" s="8" t="n">
        <x:v>263</x:v>
      </x:c>
      <x:c r="O155" s="8" t="n">
        <x:v>237</x:v>
      </x:c>
      <x:c r="P155" s="8"/>
      <x:c r="Q155" s="8"/>
      <x:c r="R155" s="8"/>
      <x:c r="S155" s="3" t="str">
        <x:v>Не отмечена в проверенных таблицах</x:v>
      </x:c>
      <x:c r="T155" s="3" t="str">
        <x:v>Не отмечена в проверенных таблицах</x:v>
      </x:c>
      <x:c r="U155" s="3" t="str">
        <x:v>Да</x:v>
      </x:c>
      <x:c r="V155" s="3" t="str">
        <x:v>Да</x:v>
      </x:c>
      <x:c r="W155" s="3" t="str"/>
      <x:c r="X155" s="3" t="str">
        <x:v>https://vertical.sch-int.ru/vstupitelnaya-7-9-2026/; https://www.mgpu.ru/wp-content/uploads/2026/09/15.09.2026-Pr-735-shkoly-proektov_vertikali-.pdf#page=40</x:v>
      </x:c>
      <x:c r="Y155" s="9" t="n">
        <x:v>46304</x:v>
      </x:c>
    </x:row>
    <x:row r="156" ht="80" customHeight="1">
      <x:c r="A156" s="3" t="str">
        <x:v>Школа № 1573</x:v>
      </x:c>
      <x:c r="B156" s="3" t="str">
        <x:v>Москва</x:v>
      </x:c>
      <x:c r="C156" s="3" t="str">
        <x:v>Москва</x:v>
      </x:c>
      <x:c r="D156" s="3" t="str">
        <x:v>7, 8, 9</x:v>
      </x:c>
      <x:c r="E156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56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56" s="3" t="str">
        <x:v>Набор в классы «Математической вертикали»</x:v>
      </x:c>
      <x:c r="H156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56" s="10" t="str"/>
      <x:c r="J156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56" s="3" t="str"/>
      <x:c r="L156" s="3" t="str"/>
      <x:c r="M156" s="8" t="n">
        <x:v>174</x:v>
      </x:c>
      <x:c r="N156" s="8" t="n">
        <x:v>246</x:v>
      </x:c>
      <x:c r="O156" s="8" t="n">
        <x:v>239</x:v>
      </x:c>
      <x:c r="P156" s="8"/>
      <x:c r="Q156" s="8"/>
      <x:c r="R156" s="8"/>
      <x:c r="S156" s="3" t="str">
        <x:v>Не отмечена в проверенных таблицах</x:v>
      </x:c>
      <x:c r="T156" s="3" t="str">
        <x:v>Не отмечена в проверенных таблицах</x:v>
      </x:c>
      <x:c r="U156" s="3" t="str"/>
      <x:c r="V156" s="3" t="str">
        <x:v>Да</x:v>
      </x:c>
      <x:c r="W156" s="3" t="str"/>
      <x:c r="X156" s="3" t="str">
        <x:v>https://vertical.sch-int.ru/vstupitelnaya-7-9-2026/; https://www.mgpu.ru/wp-content/uploads/2026/09/15.09.2026-Pr-735-shkoly-proektov_vertikali-.pdf#page=42</x:v>
      </x:c>
      <x:c r="Y156" s="9" t="n">
        <x:v>46304</x:v>
      </x:c>
    </x:row>
    <x:row r="157" ht="80" customHeight="1">
      <x:c r="A157" s="3" t="str">
        <x:v>Школа № 1504</x:v>
      </x:c>
      <x:c r="B157" s="3" t="str">
        <x:v>Москва</x:v>
      </x:c>
      <x:c r="C157" s="3" t="str">
        <x:v>Москва</x:v>
      </x:c>
      <x:c r="D157" s="3" t="str">
        <x:v>7, 8, 9</x:v>
      </x:c>
      <x:c r="E157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57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57" s="3" t="str">
        <x:v>Набор в классы «Математической вертикали»</x:v>
      </x:c>
      <x:c r="H157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57" s="10" t="str"/>
      <x:c r="J157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57" s="3" t="str"/>
      <x:c r="L157" s="3" t="str"/>
      <x:c r="M157" s="8" t="n">
        <x:v>287</x:v>
      </x:c>
      <x:c r="N157" s="8" t="n">
        <x:v>266</x:v>
      </x:c>
      <x:c r="O157" s="8" t="n">
        <x:v>243</x:v>
      </x:c>
      <x:c r="P157" s="8"/>
      <x:c r="Q157" s="8"/>
      <x:c r="R157" s="8"/>
      <x:c r="S157" s="3" t="str">
        <x:v>Не отмечена в проверенных таблицах</x:v>
      </x:c>
      <x:c r="T157" s="3" t="str">
        <x:v>Не отмечена в проверенных таблицах</x:v>
      </x:c>
      <x:c r="U157" s="3" t="str"/>
      <x:c r="V157" s="3" t="str">
        <x:v>Да</x:v>
      </x:c>
      <x:c r="W157" s="3" t="str"/>
      <x:c r="X157" s="3" t="str">
        <x:v>https://vertical.sch-int.ru/vstupitelnaya-7-9-2026/; https://www.mgpu.ru/wp-content/uploads/2026/09/15.09.2026-Pr-735-shkoly-proektov_vertikali-.pdf#page=39</x:v>
      </x:c>
      <x:c r="Y157" s="9" t="n">
        <x:v>46304</x:v>
      </x:c>
    </x:row>
    <x:row r="158" ht="80" customHeight="1">
      <x:c r="A158" s="3" t="str">
        <x:v>Школа № 853</x:v>
      </x:c>
      <x:c r="B158" s="3" t="str">
        <x:v>Москва</x:v>
      </x:c>
      <x:c r="C158" s="3" t="str">
        <x:v>Москва</x:v>
      </x:c>
      <x:c r="D158" s="3" t="str">
        <x:v>8, 9</x:v>
      </x:c>
      <x:c r="E158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58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58" s="3" t="str">
        <x:v>Набор в классы «Математической вертикали»</x:v>
      </x:c>
      <x:c r="H158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58" s="10" t="str"/>
      <x:c r="J158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58" s="3" t="str"/>
      <x:c r="L158" s="3" t="str"/>
      <x:c r="M158" s="8" t="n">
        <x:v>180</x:v>
      </x:c>
      <x:c r="N158" s="8" t="n">
        <x:v>175</x:v>
      </x:c>
      <x:c r="O158" s="8" t="n">
        <x:v>245</x:v>
      </x:c>
      <x:c r="P158" s="8"/>
      <x:c r="Q158" s="8"/>
      <x:c r="R158" s="8"/>
      <x:c r="S158" s="3" t="str">
        <x:v>Не отмечена в проверенных таблицах</x:v>
      </x:c>
      <x:c r="T158" s="3" t="str">
        <x:v>Не отмечена в проверенных таблицах</x:v>
      </x:c>
      <x:c r="U158" s="3" t="str"/>
      <x:c r="V158" s="3" t="str">
        <x:v>Да</x:v>
      </x:c>
      <x:c r="W158" s="3" t="str"/>
      <x:c r="X158" s="3" t="str">
        <x:v>https://vertical.sch-int.ru/vstupitelnaya-7-9-2026/; https://www.mgpu.ru/wp-content/uploads/2026/09/15.09.2026-Pr-735-shkoly-proektov_vertikali-.pdf#page=53</x:v>
      </x:c>
      <x:c r="Y158" s="9" t="n">
        <x:v>46304</x:v>
      </x:c>
    </x:row>
    <x:row r="159" ht="80" customHeight="1">
      <x:c r="A159" s="3" t="str">
        <x:v>Школа № 2030</x:v>
      </x:c>
      <x:c r="B159" s="3" t="str">
        <x:v>Москва</x:v>
      </x:c>
      <x:c r="C159" s="3" t="str">
        <x:v>Москва</x:v>
      </x:c>
      <x:c r="D159" s="3" t="str">
        <x:v>8, 9</x:v>
      </x:c>
      <x:c r="E159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59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59" s="3" t="str">
        <x:v>Набор в классы «Математической вертикали»</x:v>
      </x:c>
      <x:c r="H159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59" s="10" t="str"/>
      <x:c r="J159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59" s="3" t="str"/>
      <x:c r="L159" s="3" t="str"/>
      <x:c r="M159" s="8" t="n">
        <x:v>183</x:v>
      </x:c>
      <x:c r="N159" s="8" t="n">
        <x:v>185</x:v>
      </x:c>
      <x:c r="O159" s="8" t="n">
        <x:v>248</x:v>
      </x:c>
      <x:c r="P159" s="8"/>
      <x:c r="Q159" s="8"/>
      <x:c r="R159" s="8"/>
      <x:c r="S159" s="3" t="str">
        <x:v>Не отмечена в проверенных таблицах</x:v>
      </x:c>
      <x:c r="T159" s="3" t="str">
        <x:v>Не отмечена в проверенных таблицах</x:v>
      </x:c>
      <x:c r="U159" s="3" t="str"/>
      <x:c r="V159" s="3" t="str">
        <x:v>Да</x:v>
      </x:c>
      <x:c r="W159" s="3" t="str"/>
      <x:c r="X159" s="3" t="str">
        <x:v>https://vertical.sch-int.ru/vstupitelnaya-7-9-2026/; https://www.mgpu.ru/wp-content/uploads/2026/09/15.09.2026-Pr-735-shkoly-proektov_vertikali-.pdf#page=46</x:v>
      </x:c>
      <x:c r="Y159" s="9" t="n">
        <x:v>46304</x:v>
      </x:c>
    </x:row>
    <x:row r="160" ht="80" customHeight="1">
      <x:c r="A160" s="3" t="str">
        <x:v>Школа № 1748 "Вертикаль"</x:v>
      </x:c>
      <x:c r="B160" s="3" t="str">
        <x:v>Москва</x:v>
      </x:c>
      <x:c r="C160" s="3" t="str">
        <x:v>Москва</x:v>
      </x:c>
      <x:c r="D160" s="3" t="str">
        <x:v>7, 8, 9</x:v>
      </x:c>
      <x:c r="E160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60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60" s="3" t="str">
        <x:v>Набор в классы «Математической вертикали»</x:v>
      </x:c>
      <x:c r="H160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60" s="10" t="str"/>
      <x:c r="J160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60" s="3" t="str"/>
      <x:c r="L160" s="3" t="str"/>
      <x:c r="M160" s="8"/>
      <x:c r="N160" s="8" t="n">
        <x:v>241</x:v>
      </x:c>
      <x:c r="O160" s="8" t="n">
        <x:v>249</x:v>
      </x:c>
      <x:c r="P160" s="8"/>
      <x:c r="Q160" s="8"/>
      <x:c r="R160" s="8"/>
      <x:c r="S160" s="3" t="str">
        <x:v>Не отмечена в проверенных таблицах</x:v>
      </x:c>
      <x:c r="T160" s="3" t="str">
        <x:v>Не отмечена в проверенных таблицах</x:v>
      </x:c>
      <x:c r="U160" s="3" t="str"/>
      <x:c r="V160" s="3" t="str">
        <x:v>Да</x:v>
      </x:c>
      <x:c r="W160" s="3" t="str"/>
      <x:c r="X160" s="3" t="str">
        <x:v>https://vertical.sch-int.ru/vstupitelnaya-7-9-2026/; https://www.mgpu.ru/wp-content/uploads/2026/09/15.09.2026-Pr-735-shkoly-proektov_vertikali-.pdf#page=43</x:v>
      </x:c>
      <x:c r="Y160" s="9" t="n">
        <x:v>46304</x:v>
      </x:c>
    </x:row>
    <x:row r="161" ht="80" customHeight="1">
      <x:c r="A161" s="3" t="str">
        <x:v>Школа № 1358</x:v>
      </x:c>
      <x:c r="B161" s="3" t="str">
        <x:v>Москва</x:v>
      </x:c>
      <x:c r="C161" s="3" t="str">
        <x:v>Москва</x:v>
      </x:c>
      <x:c r="D161" s="3" t="str">
        <x:v>8, 9</x:v>
      </x:c>
      <x:c r="E161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61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61" s="3" t="str">
        <x:v>Набор в классы «Математической вертикали»</x:v>
      </x:c>
      <x:c r="H161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61" s="10" t="str"/>
      <x:c r="J161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61" s="3" t="str"/>
      <x:c r="L161" s="3" t="str"/>
      <x:c r="M161" s="8" t="n">
        <x:v>242</x:v>
      </x:c>
      <x:c r="N161" s="8" t="n">
        <x:v>219</x:v>
      </x:c>
      <x:c r="O161" s="8" t="n">
        <x:v>250</x:v>
      </x:c>
      <x:c r="P161" s="8"/>
      <x:c r="Q161" s="8"/>
      <x:c r="R161" s="8"/>
      <x:c r="S161" s="3" t="str">
        <x:v>Не отмечена в проверенных таблицах</x:v>
      </x:c>
      <x:c r="T161" s="3" t="str">
        <x:v>Не отмечена в проверенных таблицах</x:v>
      </x:c>
      <x:c r="U161" s="3" t="str"/>
      <x:c r="V161" s="3" t="str">
        <x:v>Да</x:v>
      </x:c>
      <x:c r="W161" s="3" t="str"/>
      <x:c r="X161" s="3" t="str">
        <x:v>https://vertical.sch-int.ru/vstupitelnaya-7-9-2026/; https://www.mgpu.ru/wp-content/uploads/2026/09/15.09.2026-Pr-735-shkoly-proektov_vertikali-.pdf#page=37</x:v>
      </x:c>
      <x:c r="Y161" s="9" t="n">
        <x:v>46304</x:v>
      </x:c>
    </x:row>
    <x:row r="162" ht="80" customHeight="1">
      <x:c r="A162" s="3" t="str">
        <x:v>Лицей КЭО</x:v>
      </x:c>
      <x:c r="B162" s="3" t="str">
        <x:v>Ростовская область</x:v>
      </x:c>
      <x:c r="C162" s="3" t="str">
        <x:v>Ростов-на-Дону</x:v>
      </x:c>
      <x:c r="D162" s="3" t="str">
        <x:v>2–9; 10–11 — профиль уточняется</x:v>
      </x:c>
      <x:c r="E162" s="3" t="str">
        <x:v>Математика входит в предметное/компьютерное тестирование; состав зависит от класса</x:v>
      </x:c>
      <x:c r="F162" s="3" t="str">
        <x:v>2026: заявки с 19 марта; дополнительный набор 15–30 августа</x:v>
      </x:c>
      <x:c r="G162" s="3" t="str">
        <x:v>Школьные правила приёма</x:v>
      </x:c>
      <x:c r="H162" s="10" t="str">
        <x:f>IFERROR(HYPERLINK("https://keo-rostov.ru/keo/lyceum/enrollee/Main","https://keo-rostov.ru/keo/lyceum/enrollee/Main"),"https://keo-rostov.ru/keo/lyceum/enrollee/Main")</x:f>
        <x:v>https://keo-rostov.ru/keo/lyceum/enrollee/Main</x:v>
      </x:c>
      <x:c r="I162" s="10" t="str">
        <x:f>IFERROR(HYPERLINK("https://keo-rostov.ru/upload/in/7-9/maths.pdf","https://keo-rostov.ru/upload/in/7-9/maths.pdf"),"https://keo-rostov.ru/upload/in/7-9/maths.pdf")</x:f>
        <x:v>https://keo-rostov.ru/upload/in/7-9/maths.pdf</x:v>
      </x:c>
      <x:c r="J162" s="3" t="str"/>
      <x:c r="K162" s="3" t="str"/>
      <x:c r="L162" s="3" t="str"/>
      <x:c r="M162" s="8" t="n">
        <x:v>170</x:v>
      </x:c>
      <x:c r="N162" s="8" t="n">
        <x:v>210</x:v>
      </x:c>
      <x:c r="O162" s="8" t="n">
        <x:v>253</x:v>
      </x:c>
      <x:c r="P162" s="8" t="n">
        <x:v>8</x:v>
      </x:c>
      <x:c r="Q162" s="8" t="n">
        <x:v>15</x:v>
      </x:c>
      <x:c r="R162" s="8" t="n">
        <x:v>14</x:v>
      </x:c>
      <x:c r="S162" s="3" t="str">
        <x:v>Да</x:v>
      </x:c>
      <x:c r="T162" s="3" t="str">
        <x:v>Не отмечена в проверенных таблицах</x:v>
      </x:c>
      <x:c r="U162" s="3" t="str"/>
      <x:c r="V162" s="3" t="str"/>
      <x:c r="W162" s="3" t="str"/>
      <x:c r="X162" s="10" t="str">
        <x:v>https://keo-rostov.ru/keo/lyceum/enrollee/Main; https://keo-rostov.ru/upload/in/7-9/maths.pdf; https://keo-rostov.ru/upload/in/10-11/maths.pdf</x:v>
      </x:c>
      <x:c r="Y162" s="9" t="n">
        <x:v>46305</x:v>
      </x:c>
    </x:row>
    <x:row r="163" ht="80" customHeight="1">
      <x:c r="A163" s="3" t="str">
        <x:v>Ульяновский городской лицей при УлГТУ</x:v>
      </x:c>
      <x:c r="B163" s="3" t="str">
        <x:v>Ульяновская область</x:v>
      </x:c>
      <x:c r="C163" s="3" t="str">
        <x:v>Ульяновск</x:v>
      </x:c>
      <x:c r="D163" s="3" t="str">
        <x:v>10</x:v>
      </x:c>
      <x:c r="E163" s="3" t="str">
        <x:v>Три шага: анкета, открытая олимпиада по математике, подача документов.</x:v>
      </x:c>
      <x:c r="F163" s="3" t="str">
        <x:v>Кампания 2026: анкета с 1 апреля; открытая олимпиада по математике 10 и 11 июня; документы 1–11 июля. Даты набора 2027 школа опубликует отдельно.</x:v>
      </x:c>
      <x:c r="G163" s="3" t="str">
        <x:v>Школьные правила приёма</x:v>
      </x:c>
      <x:c r="H163" s="10" t="str">
        <x:f>IFERROR(HYPERLINK("https://ulstu.ru/abitur/it-litsey/","https://ulstu.ru/abitur/it-litsey/"),"https://ulstu.ru/abitur/it-litsey/")</x:f>
        <x:v>https://ulstu.ru/abitur/it-litsey/</x:v>
      </x:c>
      <x:c r="I163" s="10" t="str"/>
      <x:c r="J163" s="3" t="str"/>
      <x:c r="K163" s="3" t="str"/>
      <x:c r="L163" s="3" t="str"/>
      <x:c r="M163" s="8"/>
      <x:c r="N163" s="8"/>
      <x:c r="O163" s="8" t="n">
        <x:v>254</x:v>
      </x:c>
      <x:c r="P163" s="8"/>
      <x:c r="Q163" s="8"/>
      <x:c r="R163" s="8"/>
      <x:c r="S163" s="3" t="str">
        <x:v>Да</x:v>
      </x:c>
      <x:c r="T163" s="3" t="str">
        <x:v>Да</x:v>
      </x:c>
      <x:c r="U163" s="3" t="str"/>
      <x:c r="V163" s="3" t="str"/>
      <x:c r="W163" s="3" t="str"/>
      <x:c r="X163" s="10" t="str">
        <x:v>https://ulstu.ru/abitur/it-litsey/</x:v>
      </x:c>
      <x:c r="Y163" s="9" t="n">
        <x:v>46305</x:v>
      </x:c>
    </x:row>
    <x:row r="164" ht="80" customHeight="1">
      <x:c r="A164" s="3" t="str">
        <x:v>Школа № 1519</x:v>
      </x:c>
      <x:c r="B164" s="3" t="str">
        <x:v>Москва</x:v>
      </x:c>
      <x:c r="C164" s="3" t="str">
        <x:v>Москва</x:v>
      </x:c>
      <x:c r="D164" s="3" t="str">
        <x:v>7, 8, 9</x:v>
      </x:c>
      <x:c r="E164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64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64" s="3" t="str">
        <x:v>Набор в классы «Математической вертикали»</x:v>
      </x:c>
      <x:c r="H164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64" s="10" t="str"/>
      <x:c r="J164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64" s="3" t="str"/>
      <x:c r="L164" s="3" t="str"/>
      <x:c r="M164" s="8"/>
      <x:c r="N164" s="8" t="n">
        <x:v>264</x:v>
      </x:c>
      <x:c r="O164" s="8" t="n">
        <x:v>255</x:v>
      </x:c>
      <x:c r="P164" s="8"/>
      <x:c r="Q164" s="8"/>
      <x:c r="R164" s="8"/>
      <x:c r="S164" s="3" t="str">
        <x:v>Не отмечена в проверенных таблицах</x:v>
      </x:c>
      <x:c r="T164" s="3" t="str">
        <x:v>Не отмечена в проверенных таблицах</x:v>
      </x:c>
      <x:c r="U164" s="3" t="str"/>
      <x:c r="V164" s="3" t="str">
        <x:v>Да</x:v>
      </x:c>
      <x:c r="W164" s="3" t="str"/>
      <x:c r="X164" s="3" t="str">
        <x:v>https://vertical.sch-int.ru/vstupitelnaya-7-9-2026/; https://www.mgpu.ru/wp-content/uploads/2026/09/15.09.2026-Pr-735-shkoly-proektov_vertikali-.pdf#page=40</x:v>
      </x:c>
      <x:c r="Y164" s="9" t="n">
        <x:v>46304</x:v>
      </x:c>
    </x:row>
    <x:row r="165" ht="80" customHeight="1">
      <x:c r="A165" s="3" t="str">
        <x:v>Гимназия № 5 (Екатеринбург)</x:v>
      </x:c>
      <x:c r="B165" s="3" t="str">
        <x:v>Свердловская область</x:v>
      </x:c>
      <x:c r="C165" s="3" t="str">
        <x:v>Екатеринбург</x:v>
      </x:c>
      <x:c r="D165" s="3" t="str">
        <x:v>5 (математический класс)</x:v>
      </x:c>
      <x:c r="E165" s="3" t="str">
        <x:v>Письменная диагностическая работа по математике; опубликованы демоверсия и спецификация.</x:v>
      </x:c>
      <x:c r="F165" s="3" t="str">
        <x:v>Диагностическая работа 25 мая 2026; план-график опубликован 24 марта.</x:v>
      </x:c>
      <x:c r="G165" s="3" t="str">
        <x:v>Школьные правила приёма</x:v>
      </x:c>
      <x:c r="H165" s="10" t="str">
        <x:f>IFERROR(HYPERLINK("https://xn--5-7sbirdczi9n.xn--80acgfbsl1azdqr.xn--p1ai/?section_id=400","https://xn--5-7sbirdczi9n.xn--80acgfbsl1azdqr.xn--p1ai/?section_id=400"),"https://xn--5-7sbirdczi9n.xn--80acgfbsl1azdqr.xn--p1ai/?section_id=400")</x:f>
        <x:v>https://xn--5-7sbirdczi9n.xn--80acgfbsl1azdqr.xn--p1ai/?section_id=400</x:v>
      </x:c>
      <x:c r="I165" s="10" t="str">
        <x:f>IFERROR(HYPERLINK("https://xn--5-7sbirdczi9n.xn--80acgfbsl1azdqr.xn--p1ai/?section_id=405","https://xn--5-7sbirdczi9n.xn--80acgfbsl1azdqr.xn--p1ai/?section_id=405"),"https://xn--5-7sbirdczi9n.xn--80acgfbsl1azdqr.xn--p1ai/?section_id=405")</x:f>
        <x:v>https://xn--5-7sbirdczi9n.xn--80acgfbsl1azdqr.xn--p1ai/?section_id=405</x:v>
      </x:c>
      <x:c r="J165" s="3" t="str"/>
      <x:c r="K165" s="3" t="str"/>
      <x:c r="L165" s="3" t="str"/>
      <x:c r="M165" s="8" t="n">
        <x:v>175</x:v>
      </x:c>
      <x:c r="N165" s="8" t="n">
        <x:v>237</x:v>
      </x:c>
      <x:c r="O165" s="8" t="n">
        <x:v>256</x:v>
      </x:c>
      <x:c r="P165" s="8"/>
      <x:c r="Q165" s="8"/>
      <x:c r="R165" s="8"/>
      <x:c r="S165" s="3" t="str">
        <x:v>Не отмечена в проверенных таблицах</x:v>
      </x:c>
      <x:c r="T165" s="3" t="str">
        <x:v>Не отмечена в проверенных таблицах</x:v>
      </x:c>
      <x:c r="U165" s="3" t="str"/>
      <x:c r="V165" s="3" t="str"/>
      <x:c r="W165" s="3" t="str"/>
      <x:c r="X165" s="3" t="str">
        <x:v>https://xn--5-7sbirdczi9n.xn--80acgfbsl1azdqr.xn--p1ai/?section_id=400; https://xn--5-7sbirdczi9n.xn--80acgfbsl1azdqr.xn--p1ai/?section_id=405</x:v>
      </x:c>
      <x:c r="Y165" s="9" t="n">
        <x:v>46305</x:v>
      </x:c>
    </x:row>
    <x:row r="166" ht="80" customHeight="1">
      <x:c r="A166" s="3" t="str">
        <x:v>Школа № 1195</x:v>
      </x:c>
      <x:c r="B166" s="3" t="str">
        <x:v>Москва</x:v>
      </x:c>
      <x:c r="C166" s="3" t="str">
        <x:v>Москва</x:v>
      </x:c>
      <x:c r="D166" s="3" t="str">
        <x:v>7, 8</x:v>
      </x:c>
      <x:c r="E166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66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66" s="3" t="str">
        <x:v>Набор в классы «Математической вертикали»</x:v>
      </x:c>
      <x:c r="H166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66" s="10" t="str"/>
      <x:c r="J166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66" s="3" t="str"/>
      <x:c r="L166" s="3" t="str"/>
      <x:c r="M166" s="8" t="n">
        <x:v>210</x:v>
      </x:c>
      <x:c r="N166" s="8" t="n">
        <x:v>240</x:v>
      </x:c>
      <x:c r="O166" s="8" t="n">
        <x:v>257</x:v>
      </x:c>
      <x:c r="P166" s="8"/>
      <x:c r="Q166" s="8"/>
      <x:c r="R166" s="8"/>
      <x:c r="S166" s="3" t="str">
        <x:v>Не отмечена в проверенных таблицах</x:v>
      </x:c>
      <x:c r="T166" s="3" t="str">
        <x:v>Не отмечена в проверенных таблицах</x:v>
      </x:c>
      <x:c r="U166" s="3" t="str"/>
      <x:c r="V166" s="3" t="str">
        <x:v>Да</x:v>
      </x:c>
      <x:c r="W166" s="3" t="str"/>
      <x:c r="X166" s="3" t="str">
        <x:v>https://vertical.sch-int.ru/vstupitelnaya-7-9-2026/; https://www.mgpu.ru/wp-content/uploads/2026/09/15.09.2026-Pr-735-shkoly-proektov_vertikali-.pdf#page=33</x:v>
      </x:c>
      <x:c r="Y166" s="9" t="n">
        <x:v>46304</x:v>
      </x:c>
    </x:row>
    <x:row r="167" ht="80" customHeight="1">
      <x:c r="A167" s="3" t="str">
        <x:v>Школа № 1287</x:v>
      </x:c>
      <x:c r="B167" s="3" t="str">
        <x:v>Москва</x:v>
      </x:c>
      <x:c r="C167" s="3" t="str">
        <x:v>Москва</x:v>
      </x:c>
      <x:c r="D167" s="3" t="str">
        <x:v>7, 8, 9</x:v>
      </x:c>
      <x:c r="E167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67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67" s="3" t="str">
        <x:v>Набор в классы «Математической вертикали»</x:v>
      </x:c>
      <x:c r="H167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67" s="10" t="str"/>
      <x:c r="J167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67" s="3" t="str"/>
      <x:c r="L167" s="3" t="str"/>
      <x:c r="M167" s="8" t="n">
        <x:v>148</x:v>
      </x:c>
      <x:c r="N167" s="8" t="n">
        <x:v>193</x:v>
      </x:c>
      <x:c r="O167" s="8" t="n">
        <x:v>260</x:v>
      </x:c>
      <x:c r="P167" s="8"/>
      <x:c r="Q167" s="8"/>
      <x:c r="R167" s="8"/>
      <x:c r="S167" s="3" t="str">
        <x:v>Не отмечена в проверенных таблицах</x:v>
      </x:c>
      <x:c r="T167" s="3" t="str">
        <x:v>Не отмечена в проверенных таблицах</x:v>
      </x:c>
      <x:c r="U167" s="3" t="str"/>
      <x:c r="V167" s="3" t="str">
        <x:v>Да</x:v>
      </x:c>
      <x:c r="W167" s="3" t="str"/>
      <x:c r="X167" s="3" t="str">
        <x:v>https://vertical.sch-int.ru/vstupitelnaya-7-9-2026/; https://www.mgpu.ru/wp-content/uploads/2026/09/15.09.2026-Pr-735-shkoly-proektov_vertikali-.pdf#page=36</x:v>
      </x:c>
      <x:c r="Y167" s="9" t="n">
        <x:v>46304</x:v>
      </x:c>
    </x:row>
    <x:row r="168" ht="80" customHeight="1">
      <x:c r="A168" s="3" t="str">
        <x:v>Школа "Интеллектуал"</x:v>
      </x:c>
      <x:c r="B168" s="3" t="str">
        <x:v>Москва</x:v>
      </x:c>
      <x:c r="C168" s="3" t="str">
        <x:v>Москва</x:v>
      </x:c>
      <x:c r="D168" s="3" t="str">
        <x:v>7, 8, 9</x:v>
      </x:c>
      <x:c r="E168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68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68" s="3" t="str">
        <x:v>Набор в классы «Математической вертикали»</x:v>
      </x:c>
      <x:c r="H168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68" s="10" t="str"/>
      <x:c r="J168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68" s="3" t="str"/>
      <x:c r="L168" s="3" t="str"/>
      <x:c r="M168" s="8" t="n">
        <x:v>245</x:v>
      </x:c>
      <x:c r="N168" s="8" t="n">
        <x:v>211</x:v>
      </x:c>
      <x:c r="O168" s="8" t="n">
        <x:v>262</x:v>
      </x:c>
      <x:c r="P168" s="8" t="n">
        <x:v>37</x:v>
      </x:c>
      <x:c r="Q168" s="8" t="n">
        <x:v>24</x:v>
      </x:c>
      <x:c r="R168" s="8" t="n">
        <x:v>31</x:v>
      </x:c>
      <x:c r="S168" s="3" t="str">
        <x:v>Не отмечена в проверенных таблицах</x:v>
      </x:c>
      <x:c r="T168" s="3" t="str">
        <x:v>Не отмечена в проверенных таблицах</x:v>
      </x:c>
      <x:c r="U168" s="3" t="str">
        <x:v>Да</x:v>
      </x:c>
      <x:c r="V168" s="3" t="str">
        <x:v>Да</x:v>
      </x:c>
      <x:c r="W168" s="3" t="str">
        <x:v>Да</x:v>
      </x:c>
      <x:c r="X168" s="3" t="str">
        <x:v>https://vertical.sch-int.ru/vstupitelnaya-7-9-2026/; https://www.mgpu.ru/wp-content/uploads/2026/09/15.09.2026-Pr-735-shkoly-proektov_vertikali-.pdf#page=31</x:v>
      </x:c>
      <x:c r="Y168" s="9" t="n">
        <x:v>46304</x:v>
      </x:c>
    </x:row>
    <x:row r="169" ht="80" customHeight="1">
      <x:c r="A169" s="3" t="str">
        <x:v>Сергиево-Посадский физико-математический лицей</x:v>
      </x:c>
      <x:c r="B169" s="3" t="str">
        <x:v>Московская область</x:v>
      </x:c>
      <x:c r="C169" s="3" t="str">
        <x:v>Сергиев Посад</x:v>
      </x:c>
      <x:c r="D169" s="3" t="str">
        <x:v>5, 6, 7, 8, 9, 10, 11</x:v>
      </x:c>
      <x:c r="E169" s="3" t="str">
        <x:v>5 класс — математика 60 минут, русский и психолого-педагогическое тестирование;10/11 — математика 180 минут+русский+физика. Для 6–9 публикуются варианты работ и результаты отбора.</x:v>
      </x:c>
      <x:c r="F169" s="3" t="str">
        <x:v>2026: основной отбор весной; добор 5,10,11 — регистрация 1–16 августа; математика 19 августа; русский 20 августа; физика 10/11 класса 21 августа; документы 26–28 августа.</x:v>
      </x:c>
      <x:c r="G169" s="3" t="str">
        <x:v>Школьные правила приёма</x:v>
      </x:c>
      <x:c r="H169" s="10" t="str">
        <x:f>IFERROR(HYPERLINK("https://xn--k1abx.xn--p1ai/postupayushhim/priemnaya-kampaniya-24-25/","https://xn--k1abx.xn--p1ai/postupayushhim/priemnaya-kampaniya-24-25/"),"https://xn--k1abx.xn--p1ai/postupayushhim/priemnaya-kampaniya-24-25/")</x:f>
        <x:v>https://xn--k1abx.xn--p1ai/postupayushhim/priemnaya-kampaniya-24-25/</x:v>
      </x:c>
      <x:c r="I169" s="10" t="str">
        <x:f>IFERROR(HYPERLINK("https://xn--k1abx.xn--p1ai/postupayushhim/varianty-vstupitelnyx-ekzamenov/","https://xn--k1abx.xn--p1ai/postupayushhim/varianty-vstupitelnyx-ekzamenov/"),"https://xn--k1abx.xn--p1ai/postupayushhim/varianty-vstupitelnyx-ekzamenov/")</x:f>
        <x:v>https://xn--k1abx.xn--p1ai/postupayushhim/varianty-vstupitelnyx-ekzamenov/</x:v>
      </x:c>
      <x:c r="J169" s="10" t="str"/>
      <x:c r="K169" s="10" t="str">
        <x:f>IFERROR(HYPERLINK("https://t.me/phmlsp","https://t.me/phmlsp"),"https://t.me/phmlsp")</x:f>
        <x:v>https://t.me/phmlsp</x:v>
      </x:c>
      <x:c r="L169" s="3" t="str"/>
      <x:c r="M169" s="8" t="n">
        <x:v>281</x:v>
      </x:c>
      <x:c r="N169" s="8" t="n">
        <x:v>206</x:v>
      </x:c>
      <x:c r="O169" s="8" t="n">
        <x:v>265</x:v>
      </x:c>
      <x:c r="P169" s="8" t="n">
        <x:v>46</x:v>
      </x:c>
      <x:c r="Q169" s="8" t="n">
        <x:v>29</x:v>
      </x:c>
      <x:c r="R169" s="8" t="n">
        <x:v>39</x:v>
      </x:c>
      <x:c r="S169" s="3" t="str">
        <x:v>Не отмечена в проверенных таблицах</x:v>
      </x:c>
      <x:c r="T169" s="3" t="str">
        <x:v>Не отмечена в проверенных таблицах</x:v>
      </x:c>
      <x:c r="U169" s="3" t="str"/>
      <x:c r="V169" s="3" t="str"/>
      <x:c r="W169" s="3" t="str"/>
      <x:c r="X169" s="3" t="str">
        <x:v>https://xn--k1abx.xn--p1ai/postupayushhim/priemnaya-kampaniya-24-25/; https://xn--k1abx.xn--p1ai/postupayushhim/varianty-vstupitelnyx-ekzamenov/</x:v>
      </x:c>
      <x:c r="Y169" s="9" t="n">
        <x:v>46305</x:v>
      </x:c>
    </x:row>
    <x:row r="170" ht="80" customHeight="1">
      <x:c r="A170" s="3" t="str">
        <x:v>Самарский медико-технический лицей</x:v>
      </x:c>
      <x:c r="B170" s="3" t="str">
        <x:v>Самарская область</x:v>
      </x:c>
      <x:c r="C170" s="3" t="str">
        <x:v>Самара</x:v>
      </x:c>
      <x:c r="D170" s="3" t="str">
        <x:v>5; другие — по вакансиям</x:v>
      </x:c>
      <x:c r="E170" s="3" t="str">
        <x:v>Вступительное испытание по математике в 5 класс</x:v>
      </x:c>
      <x:c r="F170" s="3" t="str">
        <x:v>2026: результаты математического испытания опубликованы 3 июня; регистрация уточняется</x:v>
      </x:c>
      <x:c r="G170" s="3" t="str">
        <x:v>Школьные правила приёма</x:v>
      </x:c>
      <x:c r="H170" s="10" t="str">
        <x:f>IFERROR(HYPERLINK("https://smtl.ru/news/","https://smtl.ru/news/"),"https://smtl.ru/news/")</x:f>
        <x:v>https://smtl.ru/news/</x:v>
      </x:c>
      <x:c r="I170" s="3" t="str"/>
      <x:c r="J170" s="3" t="str"/>
      <x:c r="K170" s="3" t="str"/>
      <x:c r="L170" s="3" t="str"/>
      <x:c r="M170" s="8" t="n">
        <x:v>201</x:v>
      </x:c>
      <x:c r="N170" s="8" t="n">
        <x:v>214</x:v>
      </x:c>
      <x:c r="O170" s="8" t="n">
        <x:v>266</x:v>
      </x:c>
      <x:c r="P170" s="8"/>
      <x:c r="Q170" s="8"/>
      <x:c r="R170" s="8"/>
      <x:c r="S170" s="3" t="str">
        <x:v>Не отмечена в проверенных таблицах</x:v>
      </x:c>
      <x:c r="T170" s="3" t="str">
        <x:v>Не отмечена в проверенных таблицах</x:v>
      </x:c>
      <x:c r="U170" s="3" t="str"/>
      <x:c r="V170" s="3" t="str"/>
      <x:c r="W170" s="3" t="str"/>
      <x:c r="X170" s="10" t="str">
        <x:v>https://smtl.ru/news/</x:v>
      </x:c>
      <x:c r="Y170" s="9" t="n">
        <x:v>46305</x:v>
      </x:c>
    </x:row>
    <x:row r="171" ht="80" customHeight="1">
      <x:c r="A171" s="3" t="str">
        <x:v>Школа № 37 (Москва)</x:v>
      </x:c>
      <x:c r="B171" s="3" t="str">
        <x:v>Москва</x:v>
      </x:c>
      <x:c r="C171" s="3" t="str">
        <x:v>Москва</x:v>
      </x:c>
      <x:c r="D171" s="3" t="str">
        <x:v>7, 8, 9</x:v>
      </x:c>
      <x:c r="E171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71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71" s="3" t="str">
        <x:v>Набор в классы «Математической вертикали»</x:v>
      </x:c>
      <x:c r="H171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71" s="10" t="str"/>
      <x:c r="J171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71" s="3" t="str"/>
      <x:c r="L171" s="3" t="str"/>
      <x:c r="M171" s="8"/>
      <x:c r="N171" s="8"/>
      <x:c r="O171" s="8" t="n">
        <x:v>267</x:v>
      </x:c>
      <x:c r="P171" s="8"/>
      <x:c r="Q171" s="8"/>
      <x:c r="R171" s="8"/>
      <x:c r="S171" s="3" t="str">
        <x:v>Не отмечена в проверенных таблицах</x:v>
      </x:c>
      <x:c r="T171" s="3" t="str">
        <x:v>Не отмечена в проверенных таблицах</x:v>
      </x:c>
      <x:c r="U171" s="3" t="str"/>
      <x:c r="V171" s="3" t="str">
        <x:v>Да</x:v>
      </x:c>
      <x:c r="W171" s="3" t="str">
        <x:v>Да</x:v>
      </x:c>
      <x:c r="X171" s="3" t="str">
        <x:v>https://vertical.sch-int.ru/vstupitelnaya-7-9-2026/; https://www.mgpu.ru/wp-content/uploads/2026/09/15.09.2026-Pr-735-shkoly-proektov_vertikali-.pdf#page=49</x:v>
      </x:c>
      <x:c r="Y171" s="9" t="n">
        <x:v>46304</x:v>
      </x:c>
    </x:row>
    <x:row r="172" ht="80" customHeight="1">
      <x:c r="A172" s="3" t="str">
        <x:v>Школа № 2101</x:v>
      </x:c>
      <x:c r="B172" s="3" t="str">
        <x:v>Москва</x:v>
      </x:c>
      <x:c r="C172" s="3" t="str">
        <x:v>Москва</x:v>
      </x:c>
      <x:c r="D172" s="3" t="str">
        <x:v>7, 8, 9</x:v>
      </x:c>
      <x:c r="E172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72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72" s="3" t="str">
        <x:v>Набор в классы «Математической вертикали»</x:v>
      </x:c>
      <x:c r="H172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72" s="10" t="str"/>
      <x:c r="J172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72" s="3" t="str"/>
      <x:c r="L172" s="3" t="str"/>
      <x:c r="M172" s="8"/>
      <x:c r="N172" s="8"/>
      <x:c r="O172" s="8" t="n">
        <x:v>271</x:v>
      </x:c>
      <x:c r="P172" s="8"/>
      <x:c r="Q172" s="8"/>
      <x:c r="R172" s="8"/>
      <x:c r="S172" s="3" t="str">
        <x:v>Не отмечена в проверенных таблицах</x:v>
      </x:c>
      <x:c r="T172" s="3" t="str">
        <x:v>Не отмечена в проверенных таблицах</x:v>
      </x:c>
      <x:c r="U172" s="3" t="str"/>
      <x:c r="V172" s="3" t="str">
        <x:v>Да</x:v>
      </x:c>
      <x:c r="W172" s="3" t="str"/>
      <x:c r="X172" s="3" t="str">
        <x:v>https://vertical.sch-int.ru/vstupitelnaya-7-9-2026/; https://www.mgpu.ru/wp-content/uploads/2026/09/15.09.2026-Pr-735-shkoly-proektov_vertikali-.pdf#page=48</x:v>
      </x:c>
      <x:c r="Y172" s="9" t="n">
        <x:v>46304</x:v>
      </x:c>
    </x:row>
    <x:row r="173" ht="80" customHeight="1">
      <x:c r="A173" s="3" t="str">
        <x:v>Школа № 1468</x:v>
      </x:c>
      <x:c r="B173" s="3" t="str">
        <x:v>Москва</x:v>
      </x:c>
      <x:c r="C173" s="3" t="str">
        <x:v>Москва</x:v>
      </x:c>
      <x:c r="D173" s="3" t="str">
        <x:v>7, 8, 9</x:v>
      </x:c>
      <x:c r="E173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73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73" s="3" t="str">
        <x:v>Набор в классы «Математической вертикали»</x:v>
      </x:c>
      <x:c r="H173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73" s="10" t="str"/>
      <x:c r="J173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73" s="3" t="str"/>
      <x:c r="L173" s="3" t="str"/>
      <x:c r="M173" s="8"/>
      <x:c r="N173" s="8"/>
      <x:c r="O173" s="8" t="n">
        <x:v>275</x:v>
      </x:c>
      <x:c r="P173" s="8"/>
      <x:c r="Q173" s="8"/>
      <x:c r="R173" s="8"/>
      <x:c r="S173" s="3" t="str">
        <x:v>Не отмечена в проверенных таблицах</x:v>
      </x:c>
      <x:c r="T173" s="3" t="str">
        <x:v>Не отмечена в проверенных таблицах</x:v>
      </x:c>
      <x:c r="U173" s="3" t="str"/>
      <x:c r="V173" s="3" t="str">
        <x:v>Да</x:v>
      </x:c>
      <x:c r="W173" s="3" t="str"/>
      <x:c r="X173" s="3" t="str">
        <x:v>https://vertical.sch-int.ru/vstupitelnaya-7-9-2026/; https://www.mgpu.ru/wp-content/uploads/2026/09/15.09.2026-Pr-735-shkoly-proektov_vertikali-.pdf#page=39</x:v>
      </x:c>
      <x:c r="Y173" s="9" t="n">
        <x:v>46304</x:v>
      </x:c>
    </x:row>
    <x:row r="174" ht="80" customHeight="1">
      <x:c r="A174" s="3" t="str">
        <x:v>Инженерно-технологическая школа № 777</x:v>
      </x:c>
      <x:c r="B174" s="3" t="str">
        <x:v>Санкт-Петербург</x:v>
      </x:c>
      <x:c r="C174" s="3" t="str">
        <x:v>Санкт-Петербург</x:v>
      </x:c>
      <x:c r="D174" s="3" t="str">
        <x:v>5, 6, 7, 8, 10</x:v>
      </x:c>
      <x:c r="E174" s="3" t="str">
        <x:v>5–6,8: письменная математика; 7 и 10: компьютерная диагностика по математике</x:v>
      </x:c>
      <x:c r="F174" s="3" t="str">
        <x:v>2026: заявки 23 апреля–17 мая; 5–8 — 23 мая; 10 — 18–26 июня</x:v>
      </x:c>
      <x:c r="G174" s="3" t="str">
        <x:v>Школьные правила приёма</x:v>
      </x:c>
      <x:c r="H174" s="10" t="str">
        <x:f>IFERROR(HYPERLINK("https://www.school777.spb.ru/page/obshchee-obrazovanie/priem-na-obuchenie","https://www.school777.spb.ru/page/obshchee-obrazovanie/priem-na-obuchenie"),"https://www.school777.spb.ru/page/obshchee-obrazovanie/priem-na-obuchenie")</x:f>
        <x:v>https://www.school777.spb.ru/page/obshchee-obrazovanie/priem-na-obuchenie</x:v>
      </x:c>
      <x:c r="I174" s="3" t="str"/>
      <x:c r="J174" s="3" t="str"/>
      <x:c r="K174" s="3" t="str"/>
      <x:c r="L174" s="3" t="str"/>
      <x:c r="M174" s="8"/>
      <x:c r="N174" s="8" t="n">
        <x:v>295</x:v>
      </x:c>
      <x:c r="O174" s="8" t="n">
        <x:v>279</x:v>
      </x:c>
      <x:c r="P174" s="8" t="n">
        <x:v>70</x:v>
      </x:c>
      <x:c r="Q174" s="8" t="n">
        <x:v>60</x:v>
      </x:c>
      <x:c r="R174" s="8" t="n">
        <x:v>57</x:v>
      </x:c>
      <x:c r="S174" s="3" t="str">
        <x:v>Не отмечена в проверенных таблицах</x:v>
      </x:c>
      <x:c r="T174" s="3" t="str">
        <x:v>Не отмечена в проверенных таблицах</x:v>
      </x:c>
      <x:c r="U174" s="3" t="str"/>
      <x:c r="V174" s="3" t="str"/>
      <x:c r="W174" s="3" t="str"/>
      <x:c r="X174" s="10" t="str">
        <x:v>https://www.school777.spb.ru/page/obshchee-obrazovanie/priem-na-obuchenie</x:v>
      </x:c>
      <x:c r="Y174" s="9" t="n">
        <x:v>46305</x:v>
      </x:c>
    </x:row>
    <x:row r="175" ht="80" customHeight="1">
      <x:c r="A175" s="3" t="str">
        <x:v>Губернский лицей</x:v>
      </x:c>
      <x:c r="B175" s="3" t="str">
        <x:v>Пензенская область</x:v>
      </x:c>
      <x:c r="C175" s="3" t="str">
        <x:v>Пенза</x:v>
      </x:c>
      <x:c r="D175" s="3" t="str">
        <x:v>6–11 по профилям и вакансиям</x:v>
      </x:c>
      <x:c r="E175" s="3" t="str">
        <x:v>Тестирование по математике по профилям; затем вступительные учебные сборы</x:v>
      </x:c>
      <x:c r="F175" s="3" t="str">
        <x:v>2026: тестирование 16–17 мая; вступительные сборы 15–26 июня</x:v>
      </x:c>
      <x:c r="G175" s="3" t="str">
        <x:v>Школьные правила приёма</x:v>
      </x:c>
      <x:c r="H175" s="10" t="str">
        <x:f>IFERROR(HYPERLINK("https://licpnz.ru/index/uslovija_priema/0-17","https://licpnz.ru/index/uslovija_priema/0-17"),"https://licpnz.ru/index/uslovija_priema/0-17")</x:f>
        <x:v>https://licpnz.ru/index/uslovija_priema/0-17</x:v>
      </x:c>
      <x:c r="I175" s="10" t="str">
        <x:f>IFERROR(HYPERLINK("https://disk.yandex.ru/d/J9dj352AdOUkgA","https://disk.yandex.ru/d/J9dj352AdOUkgA"),"https://disk.yandex.ru/d/J9dj352AdOUkgA")</x:f>
        <x:v>https://disk.yandex.ru/d/J9dj352AdOUkgA</x:v>
      </x:c>
      <x:c r="J175" s="10" t="str">
        <x:f>IFERROR(HYPERLINK("https://disk.yandex.ru/d/DTcAguptQNXYCQ","https://disk.yandex.ru/d/DTcAguptQNXYCQ"),"https://disk.yandex.ru/d/DTcAguptQNXYCQ")</x:f>
        <x:v>https://disk.yandex.ru/d/DTcAguptQNXYCQ</x:v>
      </x:c>
      <x:c r="K175" s="3" t="str"/>
      <x:c r="L175" s="10" t="str">
        <x:f>IFERROR(HYPERLINK("https://vk.com/licpnz58","https://vk.com/licpnz58"),"https://vk.com/licpnz58")</x:f>
        <x:v>https://vk.com/licpnz58</x:v>
      </x:c>
      <x:c r="M175" s="8" t="n">
        <x:v>288</x:v>
      </x:c>
      <x:c r="N175" s="8" t="n">
        <x:v>239</x:v>
      </x:c>
      <x:c r="O175" s="8" t="n">
        <x:v>280</x:v>
      </x:c>
      <x:c r="P175" s="8"/>
      <x:c r="Q175" s="8" t="n">
        <x:v>56</x:v>
      </x:c>
      <x:c r="R175" s="8" t="n">
        <x:v>60</x:v>
      </x:c>
      <x:c r="S175" s="3" t="str">
        <x:v>Да</x:v>
      </x:c>
      <x:c r="T175" s="3" t="str">
        <x:v>Да</x:v>
      </x:c>
      <x:c r="U175" s="3" t="str"/>
      <x:c r="V175" s="3" t="str"/>
      <x:c r="W175" s="3" t="str"/>
      <x:c r="X175" s="10" t="str">
        <x:v>https://licpnz.ru/index/uslovija_priema/0-17; https://disk.yandex.ru/d/J9dj352AdOUkgA; https://disk.yandex.ru/d/DTcAguptQNXYCQ</x:v>
      </x:c>
      <x:c r="Y175" s="9" t="n">
        <x:v>46305</x:v>
      </x:c>
    </x:row>
    <x:row r="176" ht="80" customHeight="1">
      <x:c r="A176" s="3" t="str">
        <x:v>Школа № 1507</x:v>
      </x:c>
      <x:c r="B176" s="3" t="str">
        <x:v>Москва</x:v>
      </x:c>
      <x:c r="C176" s="3" t="str">
        <x:v>Москва</x:v>
      </x:c>
      <x:c r="D176" s="3" t="str">
        <x:v>7, 8, 9</x:v>
      </x:c>
      <x:c r="E176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76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76" s="3" t="str">
        <x:v>Набор в классы «Математической вертикали»</x:v>
      </x:c>
      <x:c r="H176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76" s="10" t="str"/>
      <x:c r="J176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76" s="3" t="str"/>
      <x:c r="L176" s="3" t="str"/>
      <x:c r="M176" s="8"/>
      <x:c r="N176" s="8"/>
      <x:c r="O176" s="8" t="n">
        <x:v>281</x:v>
      </x:c>
      <x:c r="P176" s="8"/>
      <x:c r="Q176" s="8"/>
      <x:c r="R176" s="8"/>
      <x:c r="S176" s="3" t="str">
        <x:v>Не отмечена в проверенных таблицах</x:v>
      </x:c>
      <x:c r="T176" s="3" t="str">
        <x:v>Не отмечена в проверенных таблицах</x:v>
      </x:c>
      <x:c r="U176" s="3" t="str"/>
      <x:c r="V176" s="3" t="str">
        <x:v>Да</x:v>
      </x:c>
      <x:c r="W176" s="3" t="str"/>
      <x:c r="X176" s="3" t="str">
        <x:v>https://vertical.sch-int.ru/vstupitelnaya-7-9-2026/; https://www.mgpu.ru/wp-content/uploads/2026/09/15.09.2026-Pr-735-shkoly-proektov_vertikali-.pdf#page=40</x:v>
      </x:c>
      <x:c r="Y176" s="9" t="n">
        <x:v>46304</x:v>
      </x:c>
    </x:row>
    <x:row r="177" ht="80" customHeight="1">
      <x:c r="A177" s="3" t="str">
        <x:v>Школа № 1797 "Богородская"</x:v>
      </x:c>
      <x:c r="B177" s="3" t="str">
        <x:v>Москва</x:v>
      </x:c>
      <x:c r="C177" s="3" t="str">
        <x:v>Москва</x:v>
      </x:c>
      <x:c r="D177" s="3" t="str">
        <x:v>7, 8, 9</x:v>
      </x:c>
      <x:c r="E177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77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77" s="3" t="str">
        <x:v>Набор в классы «Математической вертикали»</x:v>
      </x:c>
      <x:c r="H177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77" s="10" t="str"/>
      <x:c r="J177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77" s="3" t="str"/>
      <x:c r="L177" s="3" t="str"/>
      <x:c r="M177" s="8"/>
      <x:c r="N177" s="8" t="n">
        <x:v>281</x:v>
      </x:c>
      <x:c r="O177" s="8" t="n">
        <x:v>282</x:v>
      </x:c>
      <x:c r="P177" s="8"/>
      <x:c r="Q177" s="8"/>
      <x:c r="R177" s="8"/>
      <x:c r="S177" s="3" t="str">
        <x:v>Не отмечена в проверенных таблицах</x:v>
      </x:c>
      <x:c r="T177" s="3" t="str">
        <x:v>Не отмечена в проверенных таблицах</x:v>
      </x:c>
      <x:c r="U177" s="3" t="str"/>
      <x:c r="V177" s="3" t="str">
        <x:v>Да</x:v>
      </x:c>
      <x:c r="W177" s="3" t="str"/>
      <x:c r="X177" s="3" t="str">
        <x:v>https://vertical.sch-int.ru/vstupitelnaya-7-9-2026/; https://www.mgpu.ru/wp-content/uploads/2026/09/15.09.2026-Pr-735-shkoly-proektov_vertikali-.pdf#page=44</x:v>
      </x:c>
      <x:c r="Y177" s="9" t="n">
        <x:v>46304</x:v>
      </x:c>
    </x:row>
    <x:row r="178" ht="80" customHeight="1">
      <x:c r="A178" s="3" t="str">
        <x:v>Школа № 1290</x:v>
      </x:c>
      <x:c r="B178" s="3" t="str">
        <x:v>Москва</x:v>
      </x:c>
      <x:c r="C178" s="3" t="str">
        <x:v>Москва</x:v>
      </x:c>
      <x:c r="D178" s="3" t="str">
        <x:v>7, 8, 9</x:v>
      </x:c>
      <x:c r="E178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78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78" s="3" t="str">
        <x:v>Набор в классы «Математической вертикали»</x:v>
      </x:c>
      <x:c r="H178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78" s="10" t="str"/>
      <x:c r="J178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78" s="3" t="str"/>
      <x:c r="L178" s="3" t="str"/>
      <x:c r="M178" s="8" t="n">
        <x:v>212</x:v>
      </x:c>
      <x:c r="N178" s="8" t="n">
        <x:v>194</x:v>
      </x:c>
      <x:c r="O178" s="8" t="n">
        <x:v>283</x:v>
      </x:c>
      <x:c r="P178" s="8"/>
      <x:c r="Q178" s="8"/>
      <x:c r="R178" s="8"/>
      <x:c r="S178" s="3" t="str">
        <x:v>Не отмечена в проверенных таблицах</x:v>
      </x:c>
      <x:c r="T178" s="3" t="str">
        <x:v>Не отмечена в проверенных таблицах</x:v>
      </x:c>
      <x:c r="U178" s="3" t="str"/>
      <x:c r="V178" s="3" t="str">
        <x:v>Да</x:v>
      </x:c>
      <x:c r="W178" s="3" t="str"/>
      <x:c r="X178" s="3" t="str">
        <x:v>https://vertical.sch-int.ru/vstupitelnaya-7-9-2026/; https://www.mgpu.ru/wp-content/uploads/2026/09/15.09.2026-Pr-735-shkoly-proektov_vertikali-.pdf#page=36</x:v>
      </x:c>
      <x:c r="Y178" s="9" t="n">
        <x:v>46304</x:v>
      </x:c>
    </x:row>
    <x:row r="179" ht="80" customHeight="1">
      <x:c r="A179" s="3" t="str">
        <x:v>Школа № 1286</x:v>
      </x:c>
      <x:c r="B179" s="3" t="str">
        <x:v>Москва</x:v>
      </x:c>
      <x:c r="C179" s="3" t="str">
        <x:v>Москва</x:v>
      </x:c>
      <x:c r="D179" s="3" t="str">
        <x:v>7, 8, 9</x:v>
      </x:c>
      <x:c r="E179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79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79" s="3" t="str">
        <x:v>Набор в классы «Математической вертикали»</x:v>
      </x:c>
      <x:c r="H179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79" s="10" t="str"/>
      <x:c r="J179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79" s="3" t="str"/>
      <x:c r="L179" s="3" t="str"/>
      <x:c r="M179" s="8" t="n">
        <x:v>239</x:v>
      </x:c>
      <x:c r="N179" s="8" t="n">
        <x:v>244</x:v>
      </x:c>
      <x:c r="O179" s="8" t="n">
        <x:v>284</x:v>
      </x:c>
      <x:c r="P179" s="8"/>
      <x:c r="Q179" s="8"/>
      <x:c r="R179" s="8"/>
      <x:c r="S179" s="3" t="str">
        <x:v>Не отмечена в проверенных таблицах</x:v>
      </x:c>
      <x:c r="T179" s="3" t="str">
        <x:v>Не отмечена в проверенных таблицах</x:v>
      </x:c>
      <x:c r="U179" s="3" t="str"/>
      <x:c r="V179" s="3" t="str">
        <x:v>Да</x:v>
      </x:c>
      <x:c r="W179" s="3" t="str"/>
      <x:c r="X179" s="3" t="str">
        <x:v>https://vertical.sch-int.ru/vstupitelnaya-7-9-2026/; https://www.mgpu.ru/wp-content/uploads/2026/09/15.09.2026-Pr-735-shkoly-proektov_vertikali-.pdf#page=35</x:v>
      </x:c>
      <x:c r="Y179" s="9" t="n">
        <x:v>46304</x:v>
      </x:c>
    </x:row>
    <x:row r="180" ht="80" customHeight="1">
      <x:c r="A180" s="3" t="str">
        <x:v>Школа № 1279 "Эврика"</x:v>
      </x:c>
      <x:c r="B180" s="3" t="str">
        <x:v>Москва</x:v>
      </x:c>
      <x:c r="C180" s="3" t="str">
        <x:v>Москва</x:v>
      </x:c>
      <x:c r="D180" s="3" t="str">
        <x:v>7, 8, 9</x:v>
      </x:c>
      <x:c r="E180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80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80" s="3" t="str">
        <x:v>Набор в классы «Математической вертикали»</x:v>
      </x:c>
      <x:c r="H180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80" s="10" t="str"/>
      <x:c r="J180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80" s="3" t="str"/>
      <x:c r="L180" s="3" t="str"/>
      <x:c r="M180" s="8"/>
      <x:c r="N180" s="8"/>
      <x:c r="O180" s="8" t="n">
        <x:v>286</x:v>
      </x:c>
      <x:c r="P180" s="8"/>
      <x:c r="Q180" s="8"/>
      <x:c r="R180" s="8"/>
      <x:c r="S180" s="3" t="str">
        <x:v>Не отмечена в проверенных таблицах</x:v>
      </x:c>
      <x:c r="T180" s="3" t="str">
        <x:v>Не отмечена в проверенных таблицах</x:v>
      </x:c>
      <x:c r="U180" s="3" t="str"/>
      <x:c r="V180" s="3" t="str">
        <x:v>Да</x:v>
      </x:c>
      <x:c r="W180" s="3" t="str"/>
      <x:c r="X180" s="3" t="str">
        <x:v>https://vertical.sch-int.ru/vstupitelnaya-7-9-2026/; https://www.mgpu.ru/wp-content/uploads/2026/09/15.09.2026-Pr-735-shkoly-proektov_vertikali-.pdf#page=35</x:v>
      </x:c>
      <x:c r="Y180" s="9" t="n">
        <x:v>46304</x:v>
      </x:c>
    </x:row>
    <x:row r="181" ht="80" customHeight="1">
      <x:c r="A181" s="3" t="str">
        <x:v>Школа № 1544</x:v>
      </x:c>
      <x:c r="B181" s="3" t="str">
        <x:v>Москва</x:v>
      </x:c>
      <x:c r="C181" s="3" t="str">
        <x:v>Москва</x:v>
      </x:c>
      <x:c r="D181" s="3" t="str">
        <x:v>7, 8, 9</x:v>
      </x:c>
      <x:c r="E181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81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81" s="3" t="str">
        <x:v>Набор в классы «Математической вертикали»</x:v>
      </x:c>
      <x:c r="H181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81" s="10" t="str"/>
      <x:c r="J181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81" s="3" t="str"/>
      <x:c r="L181" s="3" t="str"/>
      <x:c r="M181" s="8" t="n">
        <x:v>269</x:v>
      </x:c>
      <x:c r="N181" s="8" t="n">
        <x:v>203</x:v>
      </x:c>
      <x:c r="O181" s="8" t="n">
        <x:v>287</x:v>
      </x:c>
      <x:c r="P181" s="8"/>
      <x:c r="Q181" s="8"/>
      <x:c r="R181" s="8"/>
      <x:c r="S181" s="3" t="str">
        <x:v>Не отмечена в проверенных таблицах</x:v>
      </x:c>
      <x:c r="T181" s="3" t="str">
        <x:v>Не отмечена в проверенных таблицах</x:v>
      </x:c>
      <x:c r="U181" s="3" t="str"/>
      <x:c r="V181" s="3" t="str">
        <x:v>Да</x:v>
      </x:c>
      <x:c r="W181" s="3" t="str"/>
      <x:c r="X181" s="3" t="str">
        <x:v>https://vertical.sch-int.ru/vstupitelnaya-7-9-2026/; https://www.mgpu.ru/wp-content/uploads/2026/09/15.09.2026-Pr-735-shkoly-proektov_vertikali-.pdf#page=41</x:v>
      </x:c>
      <x:c r="Y181" s="9" t="n">
        <x:v>46304</x:v>
      </x:c>
    </x:row>
    <x:row r="182" ht="80" customHeight="1">
      <x:c r="A182" s="3" t="str">
        <x:v>Школа № 45 имени Л.И. Мильграма</x:v>
      </x:c>
      <x:c r="B182" s="3" t="str">
        <x:v>Москва</x:v>
      </x:c>
      <x:c r="C182" s="3" t="str">
        <x:v>Москва</x:v>
      </x:c>
      <x:c r="D182" s="3" t="str">
        <x:v>7, 8, 9</x:v>
      </x:c>
      <x:c r="E182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82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82" s="3" t="str">
        <x:v>Набор в классы «Математической вертикали»</x:v>
      </x:c>
      <x:c r="H182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82" s="10" t="str"/>
      <x:c r="J182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82" s="3" t="str"/>
      <x:c r="L182" s="3" t="str"/>
      <x:c r="M182" s="8" t="n">
        <x:v>284</x:v>
      </x:c>
      <x:c r="N182" s="8" t="n">
        <x:v>257</x:v>
      </x:c>
      <x:c r="O182" s="8" t="n">
        <x:v>290</x:v>
      </x:c>
      <x:c r="P182" s="8"/>
      <x:c r="Q182" s="8"/>
      <x:c r="R182" s="8"/>
      <x:c r="S182" s="3" t="str">
        <x:v>Не отмечена в проверенных таблицах</x:v>
      </x:c>
      <x:c r="T182" s="3" t="str">
        <x:v>Не отмечена в проверенных таблицах</x:v>
      </x:c>
      <x:c r="U182" s="3" t="str"/>
      <x:c r="V182" s="3" t="str">
        <x:v>Да</x:v>
      </x:c>
      <x:c r="W182" s="3" t="str"/>
      <x:c r="X182" s="3" t="str">
        <x:v>https://vertical.sch-int.ru/vstupitelnaya-7-9-2026/; https://www.mgpu.ru/wp-content/uploads/2026/09/15.09.2026-Pr-735-shkoly-proektov_vertikali-.pdf#page=50</x:v>
      </x:c>
      <x:c r="Y182" s="9" t="n">
        <x:v>46304</x:v>
      </x:c>
    </x:row>
    <x:row r="183" ht="80" customHeight="1">
      <x:c r="A183" s="3" t="str">
        <x:v>Измайловская школа № 1508</x:v>
      </x:c>
      <x:c r="B183" s="3" t="str">
        <x:v>Москва</x:v>
      </x:c>
      <x:c r="C183" s="3" t="str">
        <x:v>Москва</x:v>
      </x:c>
      <x:c r="D183" s="3" t="str">
        <x:v>7, 8, 9</x:v>
      </x:c>
      <x:c r="E183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83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83" s="3" t="str">
        <x:v>Набор в классы «Математической вертикали»</x:v>
      </x:c>
      <x:c r="H183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83" s="10" t="str"/>
      <x:c r="J183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83" s="3" t="str"/>
      <x:c r="L183" s="3" t="str"/>
      <x:c r="M183" s="8" t="n">
        <x:v>219</x:v>
      </x:c>
      <x:c r="N183" s="8" t="n">
        <x:v>260</x:v>
      </x:c>
      <x:c r="O183" s="8" t="n">
        <x:v>291</x:v>
      </x:c>
      <x:c r="P183" s="8"/>
      <x:c r="Q183" s="8"/>
      <x:c r="R183" s="8"/>
      <x:c r="S183" s="3" t="str">
        <x:v>Не отмечена в проверенных таблицах</x:v>
      </x:c>
      <x:c r="T183" s="3" t="str">
        <x:v>Не отмечена в проверенных таблицах</x:v>
      </x:c>
      <x:c r="U183" s="3" t="str"/>
      <x:c r="V183" s="3" t="str">
        <x:v>Да</x:v>
      </x:c>
      <x:c r="W183" s="3" t="str"/>
      <x:c r="X183" s="3" t="str">
        <x:v>https://vertical.sch-int.ru/vstupitelnaya-7-9-2026/; https://www.mgpu.ru/wp-content/uploads/2026/09/15.09.2026-Pr-735-shkoly-proektov_vertikali-.pdf#page=31</x:v>
      </x:c>
      <x:c r="Y183" s="9" t="n">
        <x:v>46304</x:v>
      </x:c>
    </x:row>
    <x:row r="184" ht="80" customHeight="1">
      <x:c r="A184" s="3" t="str">
        <x:v>Самарский региональный центр для одаренных детей</x:v>
      </x:c>
      <x:c r="B184" s="3" t="str">
        <x:v>Самарская область</x:v>
      </x:c>
      <x:c r="C184" s="3" t="str">
        <x:v>Самара</x:v>
      </x:c>
      <x:c r="D184" s="3" t="str">
        <x:v>7, 10; другие — при наличии мест</x:v>
      </x:c>
      <x:c r="E184" s="3" t="str">
        <x:v>7 класс: письменная математика 180 минут; 10: математика 210 минут. Затем 2 этап: профильное собеседование и психологическое тестирование</x:v>
      </x:c>
      <x:c r="F184" s="3" t="str">
        <x:v>2026: 10 класс — математика 28 марта; 7 класс — заявления до 19 апреля, математика 25 апреля; 2 этап — апрель–май</x:v>
      </x:c>
      <x:c r="G184" s="3" t="str">
        <x:v>Школьные правила приёма</x:v>
      </x:c>
      <x:c r="H184" s="10" t="str">
        <x:f>IFERROR(HYPERLINK("https://codsamara.ru/postupajushhim/informacija-o-postuplenii/","https://codsamara.ru/postupajushhim/informacija-o-postuplenii/"),"https://codsamara.ru/postupajushhim/informacija-o-postuplenii/")</x:f>
        <x:v>https://codsamara.ru/postupajushhim/informacija-o-postuplenii/</x:v>
      </x:c>
      <x:c r="I184" s="10" t="str"/>
      <x:c r="J184" s="10" t="str"/>
      <x:c r="K184" s="3" t="str"/>
      <x:c r="L184" s="3" t="str"/>
      <x:c r="M184" s="8"/>
      <x:c r="N184" s="8"/>
      <x:c r="O184" s="8" t="n">
        <x:v>292</x:v>
      </x:c>
      <x:c r="P184" s="8" t="n">
        <x:v>71</x:v>
      </x:c>
      <x:c r="Q184" s="8" t="n">
        <x:v>42</x:v>
      </x:c>
      <x:c r="R184" s="8" t="n">
        <x:v>24</x:v>
      </x:c>
      <x:c r="S184" s="3" t="str">
        <x:v>Да</x:v>
      </x:c>
      <x:c r="T184" s="3" t="str">
        <x:v>Не отмечена в проверенных таблицах</x:v>
      </x:c>
      <x:c r="U184" s="3" t="str"/>
      <x:c r="V184" s="3" t="str"/>
      <x:c r="W184" s="3" t="str"/>
      <x:c r="X184" s="10" t="str">
        <x:v>https://codsamara.ru/postupajushhim/informacija-o-postuplenii/</x:v>
      </x:c>
      <x:c r="Y184" s="9" t="n">
        <x:v>46305</x:v>
      </x:c>
    </x:row>
    <x:row r="185" ht="80" customHeight="1">
      <x:c r="A185" s="3" t="str">
        <x:v>Школа № 1210</x:v>
      </x:c>
      <x:c r="B185" s="3" t="str">
        <x:v>Москва</x:v>
      </x:c>
      <x:c r="C185" s="3" t="str">
        <x:v>Москва</x:v>
      </x:c>
      <x:c r="D185" s="3" t="str">
        <x:v>7, 8, 9</x:v>
      </x:c>
      <x:c r="E185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85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85" s="3" t="str">
        <x:v>Набор в классы «Математической вертикали»</x:v>
      </x:c>
      <x:c r="H185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85" s="10" t="str"/>
      <x:c r="J185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85" s="3" t="str"/>
      <x:c r="L185" s="3" t="str"/>
      <x:c r="M185" s="8" t="n">
        <x:v>204</x:v>
      </x:c>
      <x:c r="N185" s="8" t="n">
        <x:v>212</x:v>
      </x:c>
      <x:c r="O185" s="8" t="n">
        <x:v>294</x:v>
      </x:c>
      <x:c r="P185" s="8"/>
      <x:c r="Q185" s="8"/>
      <x:c r="R185" s="8"/>
      <x:c r="S185" s="3" t="str">
        <x:v>Не отмечена в проверенных таблицах</x:v>
      </x:c>
      <x:c r="T185" s="3" t="str">
        <x:v>Не отмечена в проверенных таблицах</x:v>
      </x:c>
      <x:c r="U185" s="3" t="str"/>
      <x:c r="V185" s="3" t="str">
        <x:v>Да</x:v>
      </x:c>
      <x:c r="W185" s="3" t="str"/>
      <x:c r="X185" s="3" t="str">
        <x:v>https://vertical.sch-int.ru/vstupitelnaya-7-9-2026/; https://www.mgpu.ru/wp-content/uploads/2026/09/15.09.2026-Pr-735-shkoly-proektov_vertikali-.pdf#page=34</x:v>
      </x:c>
      <x:c r="Y185" s="9" t="n">
        <x:v>46304</x:v>
      </x:c>
    </x:row>
    <x:row r="186" ht="80" customHeight="1">
      <x:c r="A186" s="3" t="str">
        <x:v>Школа № 1317</x:v>
      </x:c>
      <x:c r="B186" s="3" t="str">
        <x:v>Москва</x:v>
      </x:c>
      <x:c r="C186" s="3" t="str">
        <x:v>Москва</x:v>
      </x:c>
      <x:c r="D186" s="3" t="str">
        <x:v>7, 8, 9</x:v>
      </x:c>
      <x:c r="E186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86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86" s="3" t="str">
        <x:v>Набор в классы «Математической вертикали»</x:v>
      </x:c>
      <x:c r="H186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86" s="10" t="str"/>
      <x:c r="J186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86" s="3" t="str"/>
      <x:c r="L186" s="3" t="str"/>
      <x:c r="M186" s="8" t="n">
        <x:v>261</x:v>
      </x:c>
      <x:c r="N186" s="8" t="n">
        <x:v>287</x:v>
      </x:c>
      <x:c r="O186" s="8" t="n">
        <x:v>298</x:v>
      </x:c>
      <x:c r="P186" s="8" t="n">
        <x:v>85</x:v>
      </x:c>
      <x:c r="Q186" s="8" t="n">
        <x:v>75</x:v>
      </x:c>
      <x:c r="R186" s="8"/>
      <x:c r="S186" s="3" t="str">
        <x:v>Не отмечена в проверенных таблицах</x:v>
      </x:c>
      <x:c r="T186" s="3" t="str">
        <x:v>Не отмечена в проверенных таблицах</x:v>
      </x:c>
      <x:c r="U186" s="3" t="str"/>
      <x:c r="V186" s="3" t="str">
        <x:v>Да</x:v>
      </x:c>
      <x:c r="W186" s="3" t="str"/>
      <x:c r="X186" s="3" t="str">
        <x:v>https://vertical.sch-int.ru/vstupitelnaya-7-9-2026/; https://www.mgpu.ru/wp-content/uploads/2026/09/15.09.2026-Pr-735-shkoly-proektov_vertikali-.pdf#page=36</x:v>
      </x:c>
      <x:c r="Y186" s="9" t="n">
        <x:v>46304</x:v>
      </x:c>
    </x:row>
    <x:row r="187" ht="80" customHeight="1">
      <x:c r="A187" s="3" t="str">
        <x:v>Школа № 498</x:v>
      </x:c>
      <x:c r="B187" s="3" t="str">
        <x:v>Москва</x:v>
      </x:c>
      <x:c r="C187" s="3" t="str">
        <x:v>Москва</x:v>
      </x:c>
      <x:c r="D187" s="3" t="str">
        <x:v>7, 8, 9</x:v>
      </x:c>
      <x:c r="E187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87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87" s="3" t="str">
        <x:v>Набор в классы «Математической вертикали»</x:v>
      </x:c>
      <x:c r="H187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87" s="10" t="str"/>
      <x:c r="J187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87" s="3" t="str"/>
      <x:c r="L187" s="3" t="str"/>
      <x:c r="M187" s="8"/>
      <x:c r="N187" s="8" t="n">
        <x:v>213</x:v>
      </x:c>
      <x:c r="O187" s="8" t="n">
        <x:v>300</x:v>
      </x:c>
      <x:c r="P187" s="8"/>
      <x:c r="Q187" s="8"/>
      <x:c r="R187" s="8"/>
      <x:c r="S187" s="3" t="str">
        <x:v>Не отмечена в проверенных таблицах</x:v>
      </x:c>
      <x:c r="T187" s="3" t="str">
        <x:v>Не отмечена в проверенных таблицах</x:v>
      </x:c>
      <x:c r="U187" s="3" t="str"/>
      <x:c r="V187" s="3" t="str">
        <x:v>Да</x:v>
      </x:c>
      <x:c r="W187" s="3" t="str"/>
      <x:c r="X187" s="3" t="str">
        <x:v>https://vertical.sch-int.ru/vstupitelnaya-7-9-2026/; https://www.mgpu.ru/wp-content/uploads/2026/09/15.09.2026-Pr-735-shkoly-proektov_vertikali-.pdf#page=50</x:v>
      </x:c>
      <x:c r="Y187" s="9" t="n">
        <x:v>46304</x:v>
      </x:c>
    </x:row>
    <x:row r="188" ht="80" customHeight="1">
      <x:c r="A188" s="3" t="str">
        <x:v>Первый университетский лицей имени Н.И. Лобачевского</x:v>
      </x:c>
      <x:c r="B188" s="3" t="str">
        <x:v>Краснодарский край</x:v>
      </x:c>
      <x:c r="C188" s="3" t="str">
        <x:v>Усть-Лабинск</x:v>
      </x:c>
      <x:c r="D188" s="3" t="str">
        <x:v>7, 8, 10; 9 и 11 — при наличии мест</x:v>
      </x:c>
      <x:c r="E188" s="3" t="str">
        <x:v>1 этап: дистанционный экзамен по математике с прокторингом; 2 этап: очные экзамены в летней школе</x:v>
      </x:c>
      <x:c r="F188" s="3" t="str">
        <x:v>2026: регистрация до 27 марта; 1 этап 5–26 апреля, математика 12 апреля; 2 этап 11–19 июля</x:v>
      </x:c>
      <x:c r="G188" s="3" t="str">
        <x:v>Школьные правила приёма</x:v>
      </x:c>
      <x:c r="H188" s="10" t="str">
        <x:f>IFERROR(HYPERLINK("https://lyceum.msu.ru/how/","https://lyceum.msu.ru/how/"),"https://lyceum.msu.ru/how/")</x:f>
        <x:v>https://lyceum.msu.ru/how/</x:v>
      </x:c>
      <x:c r="I188" s="10" t="str">
        <x:f>IFERROR(HYPERLINK("https://lyceum.msu.ru/prepare/","https://lyceum.msu.ru/prepare/"),"https://lyceum.msu.ru/prepare/")</x:f>
        <x:v>https://lyceum.msu.ru/prepare/</x:v>
      </x:c>
      <x:c r="J188" s="10" t="str"/>
      <x:c r="K188" s="3" t="str"/>
      <x:c r="L188" s="3" t="str"/>
      <x:c r="M188" s="8"/>
      <x:c r="N188" s="8"/>
      <x:c r="O188" s="8"/>
      <x:c r="P188" s="8"/>
      <x:c r="Q188" s="8" t="n">
        <x:v>11</x:v>
      </x:c>
      <x:c r="R188" s="8" t="n">
        <x:v>22</x:v>
      </x:c>
      <x:c r="S188" s="3" t="str">
        <x:v>Не отмечена в проверенных таблицах</x:v>
      </x:c>
      <x:c r="T188" s="3" t="str">
        <x:v>Не отмечена в проверенных таблицах</x:v>
      </x:c>
      <x:c r="U188" s="3" t="str"/>
      <x:c r="V188" s="3" t="str"/>
      <x:c r="W188" s="3" t="str"/>
      <x:c r="X188" s="3" t="str">
        <x:v>https://lyceum.msu.ru/how/; https://lyceum.msu.ru/prepare/</x:v>
      </x:c>
      <x:c r="Y188" s="9" t="n">
        <x:v>46305</x:v>
      </x:c>
    </x:row>
    <x:row r="189" ht="80" customHeight="1">
      <x:c r="A189" s="3" t="str">
        <x:v>Томский физико-технический лицей</x:v>
      </x:c>
      <x:c r="B189" s="3" t="str">
        <x:v>Томская область</x:v>
      </x:c>
      <x:c r="C189" s="3" t="str">
        <x:v>Томск</x:v>
      </x:c>
      <x:c r="D189" s="3" t="str">
        <x:v>10</x:v>
      </x:c>
      <x:c r="E189" s="3" t="str">
        <x:v>Отдельное вступительное испытание по математике; второе испытание — физика/информатика.</x:v>
      </x:c>
      <x:c r="F189" s="3" t="str">
        <x:v>2026: заявления 15–16 июня; математика 23 июня; физика/информатика 24 июня. Даты 2027 не опубликованы.</x:v>
      </x:c>
      <x:c r="G189" s="3" t="str">
        <x:v>Школьные правила приёма</x:v>
      </x:c>
      <x:c r="H189" s="10" t="str">
        <x:f>IFERROR(HYPERLINK("https://tftl70.gosuslugi.ru/","https://tftl70.gosuslugi.ru/"),"https://tftl70.gosuslugi.ru/")</x:f>
        <x:v>https://tftl70.gosuslugi.ru/</x:v>
      </x:c>
      <x:c r="I189" s="3" t="str"/>
      <x:c r="J189" s="3" t="str"/>
      <x:c r="K189" s="3" t="str"/>
      <x:c r="L189" s="3" t="str"/>
      <x:c r="M189" s="8"/>
      <x:c r="N189" s="8"/>
      <x:c r="O189" s="8"/>
      <x:c r="P189" s="8" t="n">
        <x:v>63</x:v>
      </x:c>
      <x:c r="Q189" s="8" t="n">
        <x:v>55</x:v>
      </x:c>
      <x:c r="R189" s="8" t="n">
        <x:v>36</x:v>
      </x:c>
      <x:c r="S189" s="3" t="str">
        <x:v>Не отмечена в проверенных таблицах</x:v>
      </x:c>
      <x:c r="T189" s="3" t="str">
        <x:v>Не отмечена в проверенных таблицах</x:v>
      </x:c>
      <x:c r="U189" s="3" t="str"/>
      <x:c r="V189" s="3" t="str"/>
      <x:c r="W189" s="3" t="str"/>
      <x:c r="X189" s="3" t="str">
        <x:v>https://tftl70.gosuslugi.ru/</x:v>
      </x:c>
      <x:c r="Y189" s="9" t="n">
        <x:v>46305</x:v>
      </x:c>
    </x:row>
    <x:row r="190" ht="80" customHeight="1">
      <x:c r="A190" s="3" t="str">
        <x:v>Лицей-интернат № 2</x:v>
      </x:c>
      <x:c r="B190" s="3" t="str">
        <x:v>Татарстан</x:v>
      </x:c>
      <x:c r="C190" s="3" t="str">
        <x:v>Казань</x:v>
      </x:c>
      <x:c r="D190" s="3" t="str">
        <x:v>5, 6</x:v>
      </x:c>
      <x:c r="E190" s="3" t="str">
        <x:v>Тестирование по математике и русскому языку, суммарная длительность 2 часа.</x:v>
      </x:c>
      <x:c r="F190" s="3" t="str">
        <x:v>Дополнительный день для впервые участвующих: 18 апреля 2026, 14:00; основной тур ранее.</x:v>
      </x:c>
      <x:c r="G190" s="3" t="str">
        <x:v>Школьные правила приёма</x:v>
      </x:c>
      <x:c r="H190" s="10" t="str">
        <x:f>IFERROR(HYPERLINK("https://www.edu.tatar.ru/moskow/lyceum/page4538128.htm","https://www.edu.tatar.ru/moskow/lyceum/page4538128.htm"),"https://www.edu.tatar.ru/moskow/lyceum/page4538128.htm")</x:f>
        <x:v>https://www.edu.tatar.ru/moskow/lyceum/page4538128.htm</x:v>
      </x:c>
      <x:c r="I190" s="3" t="str"/>
      <x:c r="J190" s="3" t="str"/>
      <x:c r="K190" s="3" t="str"/>
      <x:c r="L190" s="3" t="str"/>
      <x:c r="M190" s="8"/>
      <x:c r="N190" s="8"/>
      <x:c r="O190" s="8"/>
      <x:c r="P190" s="8" t="n">
        <x:v>33</x:v>
      </x:c>
      <x:c r="Q190" s="8" t="n">
        <x:v>48</x:v>
      </x:c>
      <x:c r="R190" s="8" t="n">
        <x:v>45</x:v>
      </x:c>
      <x:c r="S190" s="3" t="str">
        <x:v>Да</x:v>
      </x:c>
      <x:c r="T190" s="3" t="str">
        <x:v>Да</x:v>
      </x:c>
      <x:c r="U190" s="3" t="str"/>
      <x:c r="V190" s="3" t="str"/>
      <x:c r="W190" s="3" t="str"/>
      <x:c r="X190" s="3" t="str">
        <x:v>https://www.edu.tatar.ru/moskow/lyceum/page4538128.htm</x:v>
      </x:c>
      <x:c r="Y190" s="9" t="n">
        <x:v>46305</x:v>
      </x:c>
    </x:row>
    <x:row r="191" ht="80" customHeight="1">
      <x:c r="A191" s="3" t="str">
        <x:v>Санкт-Петербургская классическая гимназия № 610</x:v>
      </x:c>
      <x:c r="B191" s="3" t="str">
        <x:v>Санкт-Петербург</x:v>
      </x:c>
      <x:c r="C191" s="3" t="str">
        <x:v>Санкт-Петербург</x:v>
      </x:c>
      <x:c r="D191" s="3" t="str">
        <x:v>6, 7, 8, 9, 10; 5 — письменный комплексный тест</x:v>
      </x:c>
      <x:c r="E191" s="3" t="str">
        <x:v>6–7 классы: математика; 8–10: алгебра и геометрия; 5: письменный тест</x:v>
      </x:c>
      <x:c r="F191" s="3" t="str">
        <x:v>Кампания 2026: регистрация с 05.11.2025; испытания 5 класса 26.05.2026. Обычный ориентир: май</x:v>
      </x:c>
      <x:c r="G191" s="3" t="str">
        <x:v>Школьные правила приёма</x:v>
      </x:c>
      <x:c r="H191" s="10" t="str">
        <x:f>IFERROR(HYPERLINK("https://610.ru/school/howtoget.html","https://610.ru/school/howtoget.html"),"https://610.ru/school/howtoget.html")</x:f>
        <x:v>https://610.ru/school/howtoget.html</x:v>
      </x:c>
      <x:c r="I191" s="10" t="str"/>
      <x:c r="J191" s="10" t="str">
        <x:f>IFERROR(HYPERLINK("https://610.ru/school/test/","https://610.ru/school/test/"),"https://610.ru/school/test/")</x:f>
        <x:v>https://610.ru/school/test/</x:v>
      </x:c>
      <x:c r="K191" s="3" t="str"/>
      <x:c r="L191" s="3" t="str"/>
      <x:c r="M191" s="8"/>
      <x:c r="N191" s="8"/>
      <x:c r="O191" s="8"/>
      <x:c r="P191" s="8" t="n">
        <x:v>66</x:v>
      </x:c>
      <x:c r="Q191" s="8"/>
      <x:c r="R191" s="8" t="n">
        <x:v>52</x:v>
      </x:c>
      <x:c r="S191" s="3" t="str">
        <x:v>Не отмечена в проверенных таблицах</x:v>
      </x:c>
      <x:c r="T191" s="3" t="str">
        <x:v>Не отмечена в проверенных таблицах</x:v>
      </x:c>
      <x:c r="U191" s="3" t="str"/>
      <x:c r="V191" s="3" t="str"/>
      <x:c r="W191" s="3" t="str"/>
      <x:c r="X191" s="3" t="str">
        <x:v>https://610.ru/school/howtoget.html; https://610.ru/school/test/</x:v>
      </x:c>
      <x:c r="Y191" s="9" t="n">
        <x:v>46305</x:v>
      </x:c>
    </x:row>
    <x:row r="192" ht="80" customHeight="1">
      <x:c r="A192" s="3" t="str">
        <x:v>Школа № 1589</x:v>
      </x:c>
      <x:c r="B192" s="3" t="str">
        <x:v>Москва</x:v>
      </x:c>
      <x:c r="C192" s="3" t="str">
        <x:v>Москва</x:v>
      </x:c>
      <x:c r="D192" s="3" t="str">
        <x:v>7, 8, 9</x:v>
      </x:c>
      <x:c r="E192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92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92" s="3" t="str">
        <x:v>Набор в классы «Математической вертикали»</x:v>
      </x:c>
      <x:c r="H192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92" s="10" t="str"/>
      <x:c r="J192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92" s="3" t="str"/>
      <x:c r="L192" s="3" t="str"/>
      <x:c r="M192" s="8" t="n">
        <x:v>241</x:v>
      </x:c>
      <x:c r="N192" s="8"/>
      <x:c r="O192" s="8"/>
      <x:c r="P192" s="8" t="n">
        <x:v>53</x:v>
      </x:c>
      <x:c r="Q192" s="8" t="n">
        <x:v>36</x:v>
      </x:c>
      <x:c r="R192" s="8" t="n">
        <x:v>53</x:v>
      </x:c>
      <x:c r="S192" s="3" t="str">
        <x:v>Не отмечена в проверенных таблицах</x:v>
      </x:c>
      <x:c r="T192" s="3" t="str">
        <x:v>Не отмечена в проверенных таблицах</x:v>
      </x:c>
      <x:c r="U192" s="3" t="str"/>
      <x:c r="V192" s="3" t="str">
        <x:v>Да</x:v>
      </x:c>
      <x:c r="W192" s="3" t="str"/>
      <x:c r="X192" s="3" t="str">
        <x:v>https://vertical.sch-int.ru/vstupitelnaya-7-9-2026/; https://www.mgpu.ru/wp-content/uploads/2026/09/15.09.2026-Pr-735-shkoly-proektov_vertikali-.pdf#page=42</x:v>
      </x:c>
      <x:c r="Y192" s="9" t="n">
        <x:v>46304</x:v>
      </x:c>
    </x:row>
    <x:row r="193" ht="80" customHeight="1">
      <x:c r="A193" s="3" t="str">
        <x:v>Лицей ТГУ</x:v>
      </x:c>
      <x:c r="B193" s="3" t="str">
        <x:v>Томская область</x:v>
      </x:c>
      <x:c r="C193" s="3" t="str">
        <x:v>Томск</x:v>
      </x:c>
      <x:c r="D193" s="3" t="str">
        <x:v>10; 11 на свободные места</x:v>
      </x:c>
      <x:c r="E193" s="3" t="str">
        <x:v>Профильный вступительный экзамен. В официальной кампании 2025 математика входила в экзамен технологического и социально-экономического профиля; состав предметов на 2026 уточняется.</x:v>
      </x:c>
      <x:c r="F193" s="3" t="str">
        <x:v>2026: заявления 16 июня – 11 июля; вступительный экзамен 2 и 7 июля. На странице есть противоречие с упоминанием 6 июля — дату уточнять.</x:v>
      </x:c>
      <x:c r="G193" s="3" t="str">
        <x:v>Школьные правила приёма</x:v>
      </x:c>
      <x:c r="H193" s="10" t="str">
        <x:f>IFERROR(HYPERLINK("https://lyceum.tsu.ru/4479-2/","https://lyceum.tsu.ru/4479-2/"),"https://lyceum.tsu.ru/4479-2/")</x:f>
        <x:v>https://lyceum.tsu.ru/4479-2/</x:v>
      </x:c>
      <x:c r="I193" s="3" t="str"/>
      <x:c r="J193" s="3" t="str"/>
      <x:c r="K193" s="3" t="str"/>
      <x:c r="L193" s="10" t="str">
        <x:f>IFERROR(HYPERLINK("https://vk.com/tgulyceum","https://vk.com/tgulyceum"),"https://vk.com/tgulyceum")</x:f>
        <x:v>https://vk.com/tgulyceum</x:v>
      </x:c>
      <x:c r="M193" s="8"/>
      <x:c r="N193" s="8"/>
      <x:c r="O193" s="8"/>
      <x:c r="P193" s="8"/>
      <x:c r="Q193" s="8" t="n">
        <x:v>100</x:v>
      </x:c>
      <x:c r="R193" s="8" t="n">
        <x:v>75</x:v>
      </x:c>
      <x:c r="S193" s="3" t="str">
        <x:v>Не отмечена в проверенных таблицах</x:v>
      </x:c>
      <x:c r="T193" s="3" t="str">
        <x:v>Не отмечена в проверенных таблицах</x:v>
      </x:c>
      <x:c r="U193" s="3" t="str"/>
      <x:c r="V193" s="3" t="str"/>
      <x:c r="W193" s="3" t="str"/>
      <x:c r="X193" s="3" t="str">
        <x:v>https://lyceum.tsu.ru/4479-2/</x:v>
      </x:c>
      <x:c r="Y193" s="9" t="n">
        <x:v>46305</x:v>
      </x:c>
    </x:row>
    <x:row r="194" ht="80" customHeight="1">
      <x:c r="A194" s="3" t="str">
        <x:v>Лицей № 97 г. Челябинска</x:v>
      </x:c>
      <x:c r="B194" s="3" t="str">
        <x:v>Челябинская область</x:v>
      </x:c>
      <x:c r="C194" s="3" t="str">
        <x:v>Челябинск</x:v>
      </x:c>
      <x:c r="D194" s="3" t="str">
        <x:v>6, 7; 5 и 10 — отдельные правила</x:v>
      </x:c>
      <x:c r="E194" s="3" t="str">
        <x:v>6–7 классы: индивидуальный отбор по математике и русскому языку. В 10 класс — учет результатов ГИА по профильным предметам.</x:v>
      </x:c>
      <x:c r="F194" s="3" t="str">
        <x:v>В 6–7 классы: заявления 28–29 мая, испытания 1 и 3 июня 2026. В 10 класс: документы 29 июня–1 июля.</x:v>
      </x:c>
      <x:c r="G194" s="3" t="str">
        <x:v>Школьные правила приёма</x:v>
      </x:c>
      <x:c r="H194" s="10" t="str">
        <x:f>IFERROR(HYPERLINK("https://xn---97-qddohl3g.xn--p1ai/informatsiya-dlya-postupayushchikh/","https://xn---97-qddohl3g.xn--p1ai/informatsiya-dlya-postupayushchikh/"),"https://xn---97-qddohl3g.xn--p1ai/informatsiya-dlya-postupayushchikh/")</x:f>
        <x:v>https://xn---97-qddohl3g.xn--p1ai/informatsiya-dlya-postupayushchikh/</x:v>
      </x:c>
      <x:c r="I194" s="10" t="str"/>
      <x:c r="J194" s="3" t="str"/>
      <x:c r="K194" s="3" t="str"/>
      <x:c r="L194" s="3" t="str"/>
      <x:c r="M194" s="8"/>
      <x:c r="N194" s="8"/>
      <x:c r="O194" s="8"/>
      <x:c r="P194" s="8"/>
      <x:c r="Q194" s="8"/>
      <x:c r="R194" s="8" t="n">
        <x:v>81</x:v>
      </x:c>
      <x:c r="S194" s="3" t="str">
        <x:v>Не отмечена в проверенных таблицах</x:v>
      </x:c>
      <x:c r="T194" s="3" t="str">
        <x:v>Не отмечена в проверенных таблицах</x:v>
      </x:c>
      <x:c r="U194" s="3" t="str"/>
      <x:c r="V194" s="3" t="str"/>
      <x:c r="W194" s="3" t="str"/>
      <x:c r="X194" s="3" t="str">
        <x:v>https://xn---97-qddohl3g.xn--p1ai/informatsiya-dlya-postupayushchikh/</x:v>
      </x:c>
      <x:c r="Y194" s="9" t="n">
        <x:v>46305</x:v>
      </x:c>
    </x:row>
    <x:row r="195" ht="80" customHeight="1">
      <x:c r="A195" s="3" t="str">
        <x:v>Смоленский физико-математический лицей ЯВИР при МИФИ и МЭИ</x:v>
      </x:c>
      <x:c r="B195" s="3" t="str">
        <x:v>Смоленская область</x:v>
      </x:c>
      <x:c r="C195" s="3" t="str">
        <x:v>Смоленск</x:v>
      </x:c>
      <x:c r="D195" s="3" t="str">
        <x:v>10</x:v>
      </x:c>
      <x:c r="E195" s="3" t="str">
        <x:v>Вступительное испытание по математике и физике</x:v>
      </x:c>
      <x:c r="F195" s="3" t="str">
        <x:v>2026: физика 22 июня; математика 23 июня</x:v>
      </x:c>
      <x:c r="G195" s="3" t="str">
        <x:v>Школьные правила приёма</x:v>
      </x:c>
      <x:c r="H195" s="10" t="str">
        <x:f>IFERROR(HYPERLINK("https://region67.region-systems.ru/School.aspx?Id=175699&amp;IdU=licey67mifi&amp;idP=11","https://region67.region-systems.ru/School.aspx?Id=175699&amp;IdU=licey67mifi&amp;idP=11"),"https://region67.region-systems.ru/School.aspx?Id=175699&amp;IdU=licey67mifi&amp;idP=11")</x:f>
        <x:v>https://region67.region-systems.ru/School.aspx?Id=175699&amp;IdU=licey67mifi&amp;idP=11</x:v>
      </x:c>
      <x:c r="I195" s="3" t="str"/>
      <x:c r="J195" s="3" t="str"/>
      <x:c r="K195" s="3" t="str"/>
      <x:c r="L195" s="3" t="str"/>
      <x:c r="M195" s="8"/>
      <x:c r="N195" s="8"/>
      <x:c r="O195" s="8"/>
      <x:c r="P195" s="8"/>
      <x:c r="Q195" s="8"/>
      <x:c r="R195" s="8" t="n">
        <x:v>98</x:v>
      </x:c>
      <x:c r="S195" s="3" t="str">
        <x:v>Не отмечена в проверенных таблицах</x:v>
      </x:c>
      <x:c r="T195" s="3" t="str">
        <x:v>Не отмечена в проверенных таблицах</x:v>
      </x:c>
      <x:c r="U195" s="3" t="str"/>
      <x:c r="V195" s="3" t="str"/>
      <x:c r="W195" s="3" t="str"/>
      <x:c r="X195" s="10" t="str">
        <x:v>https://region67.region-systems.ru/School.aspx?Id=175699&amp;IdU=licey67mifi&amp;idP=11</x:v>
      </x:c>
      <x:c r="Y195" s="9" t="n">
        <x:v>46305</x:v>
      </x:c>
    </x:row>
    <x:row r="196" ht="80" customHeight="1">
      <x:c r="A196" s="3" t="str">
        <x:v>Лицей авиационного профиля № 135</x:v>
      </x:c>
      <x:c r="B196" s="3" t="str">
        <x:v>Самарская область</x:v>
      </x:c>
      <x:c r="C196" s="3" t="str">
        <x:v>Самара</x:v>
      </x:c>
      <x:c r="D196" s="3" t="str">
        <x:v>3, 5, 7, 9, 10 (по вакансии)</x:v>
      </x:c>
      <x:c r="E196" s="3" t="str">
        <x:v>Контрольная работа по математике; в 8 классе — контрольная работа/тест; 10 — профильный отбор</x:v>
      </x:c>
      <x:c r="F196" s="3" t="str">
        <x:v>Донабор 2026: математика 19–20 августа; регистрация на первом испытании</x:v>
      </x:c>
      <x:c r="G196" s="3" t="str">
        <x:v>Школьные правила приёма</x:v>
      </x:c>
      <x:c r="H196" s="10" t="str">
        <x:f>IFERROR(HYPERLINK("https://lap-samara.ru/change-school","https://lap-samara.ru/change-school"),"https://lap-samara.ru/change-school")</x:f>
        <x:v>https://lap-samara.ru/change-school</x:v>
      </x:c>
      <x:c r="I196" s="10" t="str"/>
      <x:c r="J196" s="3" t="str"/>
      <x:c r="K196" s="3" t="str"/>
      <x:c r="L196" s="3" t="str"/>
      <x:c r="M196" s="8"/>
      <x:c r="N196" s="8" t="n">
        <x:v>285</x:v>
      </x:c>
      <x:c r="O196" s="8"/>
      <x:c r="P196" s="8"/>
      <x:c r="Q196" s="8"/>
      <x:c r="R196" s="8"/>
      <x:c r="S196" s="3" t="str">
        <x:v>Не отмечена в проверенных таблицах</x:v>
      </x:c>
      <x:c r="T196" s="3" t="str">
        <x:v>Не отмечена в проверенных таблицах</x:v>
      </x:c>
      <x:c r="U196" s="3" t="str"/>
      <x:c r="V196" s="3" t="str"/>
      <x:c r="W196" s="3" t="str"/>
      <x:c r="X196" s="10" t="str">
        <x:v>https://lap-samara.ru/change-school</x:v>
      </x:c>
      <x:c r="Y196" s="9" t="n">
        <x:v>46305</x:v>
      </x:c>
    </x:row>
    <x:row r="197" ht="80" customHeight="1">
      <x:c r="A197" s="3" t="str">
        <x:v>Лицей № 180 "Полифорум"</x:v>
      </x:c>
      <x:c r="B197" s="3" t="str">
        <x:v>Свердловская область</x:v>
      </x:c>
      <x:c r="C197" s="3" t="str">
        <x:v>Екатеринбург</x:v>
      </x:c>
      <x:c r="D197" s="3" t="str">
        <x:v>5, 7 (инженерно-космические); 10 — отдельные правила</x:v>
      </x:c>
      <x:c r="E197" s="3" t="str">
        <x:v>Письменная конкурсная работа по математике; демоверсии для 5 и 7 классов.</x:v>
      </x:c>
      <x:c r="F197" s="3" t="str">
        <x:v>Заявления 13 апреля–10 мая; испытания 20 апреля–29 мая; зачисление 3–5 июня 2026.</x:v>
      </x:c>
      <x:c r="G197" s="3" t="str">
        <x:v>Школьные правила приёма</x:v>
      </x:c>
      <x:c r="H197" s="10" t="str">
        <x:f>IFERROR(HYPERLINK("https://xn--h1afefcclyg.xn--80acgfbsl1azdqr.xn--p1ai/?section_id=486","https://xn--h1afefcclyg.xn--80acgfbsl1azdqr.xn--p1ai/?section_id=486"),"https://xn--h1afefcclyg.xn--80acgfbsl1azdqr.xn--p1ai/?section_id=486")</x:f>
        <x:v>https://xn--h1afefcclyg.xn--80acgfbsl1azdqr.xn--p1ai/?section_id=486</x:v>
      </x:c>
      <x:c r="I197" s="10" t="str">
        <x:f>IFERROR(HYPERLINK("https://xn--h1afefcclyg.xn--80acgfbsl1azdqr.xn--p1ai/upload/sc180_new/files/fe/7a/fe7a8ae6f2613f6debc89de4c0496486.pdf","https://xn--h1afefcclyg.xn--80acgfbsl1azdqr.xn--p1ai/upload/sc180_new/files/fe/7a/fe7a8ae6f2613f6debc89de4c0496486.pdf"),"https://xn--h1afefcclyg.xn--80acgfbsl1azdqr.xn--p1ai/upload/sc180_new/files/fe/7a/fe7a8ae6f2613f6debc89de4c0496486.pdf")</x:f>
        <x:v>https://xn--h1afefcclyg.xn--80acgfbsl1azdqr.xn--p1ai/upload/sc180_new/files/fe/7a/fe7a8ae6f2613f6debc89de4c0496486.pdf</x:v>
      </x:c>
      <x:c r="J197" s="3" t="str"/>
      <x:c r="K197" s="3" t="str"/>
      <x:c r="L197" s="3" t="str"/>
      <x:c r="M197" s="8" t="n">
        <x:v>163</x:v>
      </x:c>
      <x:c r="N197" s="8"/>
      <x:c r="O197" s="8"/>
      <x:c r="P197" s="8"/>
      <x:c r="Q197" s="8"/>
      <x:c r="R197" s="8"/>
      <x:c r="S197" s="3" t="str">
        <x:v>Не отмечена в проверенных таблицах</x:v>
      </x:c>
      <x:c r="T197" s="3" t="str">
        <x:v>Не отмечена в проверенных таблицах</x:v>
      </x:c>
      <x:c r="U197" s="3" t="str"/>
      <x:c r="V197" s="3" t="str"/>
      <x:c r="W197" s="3" t="str"/>
      <x:c r="X197" s="10" t="str">
        <x:v>https://xn--h1afefcclyg.xn--80acgfbsl1azdqr.xn--p1ai/?section_id=486; https://xn--h1afefcclyg.xn--80acgfbsl1azdqr.xn--p1ai/upload/sc180_new/files/fe/7a/fe7a8ae6f2613f6debc89de4c0496486.pdf; https://xn--h1afefcclyg.xn--80acgfbsl1azdqr.xn--p1ai/upload/sc180_new/files/5e/d0/5ed045b7441b295430f796f3e375e860.pdf</x:v>
      </x:c>
      <x:c r="Y197" s="9" t="n">
        <x:v>46305</x:v>
      </x:c>
    </x:row>
    <x:row r="198" ht="80" customHeight="1">
      <x:c r="A198" s="3" t="str">
        <x:v>Марьинская школа № 1566 памяти Героев Сталинградской битвы</x:v>
      </x:c>
      <x:c r="B198" s="3" t="str">
        <x:v>Москва</x:v>
      </x:c>
      <x:c r="C198" s="3" t="str">
        <x:v>Москва</x:v>
      </x:c>
      <x:c r="D198" s="3" t="str">
        <x:v>7, 8, 9</x:v>
      </x:c>
      <x:c r="E198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198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198" s="3" t="str">
        <x:v>Набор в классы «Математической вертикали»</x:v>
      </x:c>
      <x:c r="H198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198" s="10" t="str"/>
      <x:c r="J198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198" s="3" t="str"/>
      <x:c r="L198" s="3" t="str"/>
      <x:c r="M198" s="8" t="n">
        <x:v>184</x:v>
      </x:c>
      <x:c r="N198" s="8" t="n">
        <x:v>163</x:v>
      </x:c>
      <x:c r="O198" s="8"/>
      <x:c r="P198" s="8"/>
      <x:c r="Q198" s="8"/>
      <x:c r="R198" s="8"/>
      <x:c r="S198" s="3" t="str">
        <x:v>Не отмечена в проверенных таблицах</x:v>
      </x:c>
      <x:c r="T198" s="3" t="str">
        <x:v>Не отмечена в проверенных таблицах</x:v>
      </x:c>
      <x:c r="U198" s="3" t="str"/>
      <x:c r="V198" s="3" t="str">
        <x:v>Да</x:v>
      </x:c>
      <x:c r="W198" s="3" t="str"/>
      <x:c r="X198" s="3" t="str">
        <x:v>https://vertical.sch-int.ru/vstupitelnaya-7-9-2026/; https://www.mgpu.ru/wp-content/uploads/2026/09/15.09.2026-Pr-735-shkoly-proektov_vertikali-.pdf#page=31</x:v>
      </x:c>
      <x:c r="Y198" s="9" t="n">
        <x:v>46304</x:v>
      </x:c>
    </x:row>
    <x:row r="199" ht="80" customHeight="1">
      <x:c r="A199" s="3" t="str">
        <x:v>Физико-математический лицей № 93</x:v>
      </x:c>
      <x:c r="B199" s="3" t="str">
        <x:v>Башкортостан</x:v>
      </x:c>
      <x:c r="C199" s="3" t="str">
        <x:v>Уфа</x:v>
      </x:c>
      <x:c r="D199" s="3" t="str">
        <x:v>10</x:v>
      </x:c>
      <x:c r="E199" s="3" t="str">
        <x:v>Отдельный экзамен по математике для всех профилей; дополнительно обществознание, физика или информатика.</x:v>
      </x:c>
      <x:c r="F199" s="3" t="str">
        <x:v>Вступительная математика 23 июня 2026, 10:00; адрес проведения изменен объявлением 15 июня.</x:v>
      </x:c>
      <x:c r="G199" s="3" t="str">
        <x:v>Школьные правила приёма</x:v>
      </x:c>
      <x:c r="H199" s="10" t="str">
        <x:f>IFERROR(HYPERLINK("https://www.gymnasium93.ru/novosti/news339","https://www.gymnasium93.ru/novosti/news339"),"https://www.gymnasium93.ru/novosti/news339")</x:f>
        <x:v>https://www.gymnasium93.ru/novosti/news339</x:v>
      </x:c>
      <x:c r="I199" s="3" t="str"/>
      <x:c r="J199" s="3" t="str"/>
      <x:c r="K199" s="3" t="str"/>
      <x:c r="L199" s="3" t="str"/>
      <x:c r="M199" s="8" t="n">
        <x:v>291</x:v>
      </x:c>
      <x:c r="N199" s="8"/>
      <x:c r="O199" s="8"/>
      <x:c r="P199" s="8"/>
      <x:c r="Q199" s="8"/>
      <x:c r="R199" s="8"/>
      <x:c r="S199" s="3" t="str">
        <x:v>Не отмечена в проверенных таблицах</x:v>
      </x:c>
      <x:c r="T199" s="3" t="str">
        <x:v>Не отмечена в проверенных таблицах</x:v>
      </x:c>
      <x:c r="U199" s="3" t="str"/>
      <x:c r="V199" s="3" t="str"/>
      <x:c r="W199" s="3" t="str"/>
      <x:c r="X199" s="3" t="str">
        <x:v>https://www.gymnasium93.ru/novosti/news339</x:v>
      </x:c>
      <x:c r="Y199" s="9" t="n">
        <x:v>46305</x:v>
      </x:c>
    </x:row>
    <x:row r="200" ht="80" customHeight="1">
      <x:c r="A200" s="3" t="str">
        <x:v>Школа № 1205</x:v>
      </x:c>
      <x:c r="B200" s="3" t="str">
        <x:v>Москва</x:v>
      </x:c>
      <x:c r="C200" s="3" t="str">
        <x:v>Москва</x:v>
      </x:c>
      <x:c r="D200" s="3" t="str">
        <x:v>7, 8, 9</x:v>
      </x:c>
      <x:c r="E200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200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200" s="3" t="str">
        <x:v>Набор в классы «Математической вертикали»</x:v>
      </x:c>
      <x:c r="H200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200" s="10" t="str"/>
      <x:c r="J200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200" s="3" t="str"/>
      <x:c r="L200" s="3" t="str"/>
      <x:c r="M200" s="8" t="n">
        <x:v>264</x:v>
      </x:c>
      <x:c r="N200" s="8" t="n">
        <x:v>251</x:v>
      </x:c>
      <x:c r="O200" s="8"/>
      <x:c r="P200" s="8"/>
      <x:c r="Q200" s="8"/>
      <x:c r="R200" s="8"/>
      <x:c r="S200" s="3" t="str">
        <x:v>Не отмечена в проверенных таблицах</x:v>
      </x:c>
      <x:c r="T200" s="3" t="str">
        <x:v>Не отмечена в проверенных таблицах</x:v>
      </x:c>
      <x:c r="U200" s="3" t="str"/>
      <x:c r="V200" s="3" t="str">
        <x:v>Да</x:v>
      </x:c>
      <x:c r="W200" s="3" t="str"/>
      <x:c r="X200" s="3" t="str">
        <x:v>https://vertical.sch-int.ru/vstupitelnaya-7-9-2026/; https://www.mgpu.ru/wp-content/uploads/2026/09/15.09.2026-Pr-735-shkoly-proektov_vertikali-.pdf#page=33</x:v>
      </x:c>
      <x:c r="Y200" s="9" t="n">
        <x:v>46304</x:v>
      </x:c>
    </x:row>
    <x:row r="201" ht="80" customHeight="1">
      <x:c r="A201" s="3" t="str">
        <x:v>Школа № 1245</x:v>
      </x:c>
      <x:c r="B201" s="3" t="str">
        <x:v>Москва</x:v>
      </x:c>
      <x:c r="C201" s="3" t="str">
        <x:v>Москва</x:v>
      </x:c>
      <x:c r="D201" s="3" t="str">
        <x:v>7, 8, 9</x:v>
      </x:c>
      <x:c r="E201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201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201" s="3" t="str">
        <x:v>Набор в классы «Математической вертикали»</x:v>
      </x:c>
      <x:c r="H201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201" s="10" t="str"/>
      <x:c r="J201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201" s="3" t="str"/>
      <x:c r="L201" s="3" t="str"/>
      <x:c r="M201" s="8"/>
      <x:c r="N201" s="8" t="n">
        <x:v>297</x:v>
      </x:c>
      <x:c r="O201" s="8"/>
      <x:c r="P201" s="8"/>
      <x:c r="Q201" s="8"/>
      <x:c r="R201" s="8"/>
      <x:c r="S201" s="3" t="str">
        <x:v>Не отмечена в проверенных таблицах</x:v>
      </x:c>
      <x:c r="T201" s="3" t="str">
        <x:v>Не отмечена в проверенных таблицах</x:v>
      </x:c>
      <x:c r="U201" s="3" t="str"/>
      <x:c r="V201" s="3" t="str">
        <x:v>Да</x:v>
      </x:c>
      <x:c r="W201" s="3" t="str"/>
      <x:c r="X201" s="3" t="str">
        <x:v>https://vertical.sch-int.ru/vstupitelnaya-7-9-2026/; https://www.mgpu.ru/wp-content/uploads/2026/09/15.09.2026-Pr-735-shkoly-proektov_vertikali-.pdf#page=34</x:v>
      </x:c>
      <x:c r="Y201" s="9" t="n">
        <x:v>46304</x:v>
      </x:c>
    </x:row>
    <x:row r="202" ht="80" customHeight="1">
      <x:c r="A202" s="3" t="str">
        <x:v>Школа № 1251 имени генерала Шарля де Голля</x:v>
      </x:c>
      <x:c r="B202" s="3" t="str">
        <x:v>Москва</x:v>
      </x:c>
      <x:c r="C202" s="3" t="str">
        <x:v>Москва</x:v>
      </x:c>
      <x:c r="D202" s="3" t="str">
        <x:v>7, 8, 9</x:v>
      </x:c>
      <x:c r="E202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202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202" s="3" t="str">
        <x:v>Набор в классы «Математической вертикали»</x:v>
      </x:c>
      <x:c r="H202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202" s="10" t="str"/>
      <x:c r="J202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202" s="3" t="str"/>
      <x:c r="L202" s="3" t="str"/>
      <x:c r="M202" s="8" t="n">
        <x:v>187</x:v>
      </x:c>
      <x:c r="N202" s="8"/>
      <x:c r="O202" s="8"/>
      <x:c r="P202" s="8"/>
      <x:c r="Q202" s="8"/>
      <x:c r="R202" s="8"/>
      <x:c r="S202" s="3" t="str">
        <x:v>Не отмечена в проверенных таблицах</x:v>
      </x:c>
      <x:c r="T202" s="3" t="str">
        <x:v>Не отмечена в проверенных таблицах</x:v>
      </x:c>
      <x:c r="U202" s="3" t="str"/>
      <x:c r="V202" s="3" t="str">
        <x:v>Да</x:v>
      </x:c>
      <x:c r="W202" s="3" t="str">
        <x:v>Да</x:v>
      </x:c>
      <x:c r="X202" s="3" t="str">
        <x:v>https://vertical.sch-int.ru/vstupitelnaya-7-9-2026/; https://www.mgpu.ru/wp-content/uploads/2026/09/15.09.2026-Pr-735-shkoly-proektov_vertikali-.pdf#page=35</x:v>
      </x:c>
      <x:c r="Y202" s="9" t="n">
        <x:v>46304</x:v>
      </x:c>
    </x:row>
    <x:row r="203" ht="80" customHeight="1">
      <x:c r="A203" s="3" t="str">
        <x:v>Школа № 1259</x:v>
      </x:c>
      <x:c r="B203" s="3" t="str">
        <x:v>Москва</x:v>
      </x:c>
      <x:c r="C203" s="3" t="str">
        <x:v>Москва</x:v>
      </x:c>
      <x:c r="D203" s="3" t="str">
        <x:v>7, 8, 9</x:v>
      </x:c>
      <x:c r="E203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203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203" s="3" t="str">
        <x:v>Набор в классы «Математической вертикали»</x:v>
      </x:c>
      <x:c r="H203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203" s="10" t="str"/>
      <x:c r="J203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203" s="3" t="str"/>
      <x:c r="L203" s="3" t="str"/>
      <x:c r="M203" s="8" t="n">
        <x:v>205</x:v>
      </x:c>
      <x:c r="N203" s="8"/>
      <x:c r="O203" s="8"/>
      <x:c r="P203" s="8"/>
      <x:c r="Q203" s="8"/>
      <x:c r="R203" s="8"/>
      <x:c r="S203" s="3" t="str">
        <x:v>Не отмечена в проверенных таблицах</x:v>
      </x:c>
      <x:c r="T203" s="3" t="str">
        <x:v>Не отмечена в проверенных таблицах</x:v>
      </x:c>
      <x:c r="U203" s="3" t="str"/>
      <x:c r="V203" s="3" t="str">
        <x:v>Да</x:v>
      </x:c>
      <x:c r="W203" s="3" t="str"/>
      <x:c r="X203" s="3" t="str">
        <x:v>https://vertical.sch-int.ru/vstupitelnaya-7-9-2026/; https://www.mgpu.ru/wp-content/uploads/2026/09/15.09.2026-Pr-735-shkoly-proektov_vertikali-.pdf#page=35</x:v>
      </x:c>
      <x:c r="Y203" s="9" t="n">
        <x:v>46304</x:v>
      </x:c>
    </x:row>
    <x:row r="204" ht="80" customHeight="1">
      <x:c r="A204" s="3" t="str">
        <x:v>Школа № 1434 "Раменки"</x:v>
      </x:c>
      <x:c r="B204" s="3" t="str">
        <x:v>Москва</x:v>
      </x:c>
      <x:c r="C204" s="3" t="str">
        <x:v>Москва</x:v>
      </x:c>
      <x:c r="D204" s="3" t="str">
        <x:v>7, 8, 9</x:v>
      </x:c>
      <x:c r="E204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204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204" s="3" t="str">
        <x:v>Набор в классы «Математической вертикали»</x:v>
      </x:c>
      <x:c r="H204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204" s="10" t="str"/>
      <x:c r="J204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204" s="3" t="str"/>
      <x:c r="L204" s="3" t="str"/>
      <x:c r="M204" s="8" t="n">
        <x:v>226</x:v>
      </x:c>
      <x:c r="N204" s="8" t="n">
        <x:v>215</x:v>
      </x:c>
      <x:c r="O204" s="8"/>
      <x:c r="P204" s="8"/>
      <x:c r="Q204" s="8"/>
      <x:c r="R204" s="8"/>
      <x:c r="S204" s="3" t="str">
        <x:v>Не отмечена в проверенных таблицах</x:v>
      </x:c>
      <x:c r="T204" s="3" t="str">
        <x:v>Не отмечена в проверенных таблицах</x:v>
      </x:c>
      <x:c r="U204" s="3" t="str"/>
      <x:c r="V204" s="3" t="str">
        <x:v>Да</x:v>
      </x:c>
      <x:c r="W204" s="3" t="str"/>
      <x:c r="X204" s="3" t="str">
        <x:v>https://vertical.sch-int.ru/vstupitelnaya-7-9-2026/; https://www.mgpu.ru/wp-content/uploads/2026/09/15.09.2026-Pr-735-shkoly-proektov_vertikali-.pdf#page=38</x:v>
      </x:c>
      <x:c r="Y204" s="9" t="n">
        <x:v>46304</x:v>
      </x:c>
    </x:row>
    <x:row r="205" ht="80" customHeight="1">
      <x:c r="A205" s="3" t="str">
        <x:v>Школа № 1552</x:v>
      </x:c>
      <x:c r="B205" s="3" t="str">
        <x:v>Москва</x:v>
      </x:c>
      <x:c r="C205" s="3" t="str">
        <x:v>Москва</x:v>
      </x:c>
      <x:c r="D205" s="3" t="str">
        <x:v>7, 9</x:v>
      </x:c>
      <x:c r="E205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205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205" s="3" t="str">
        <x:v>Набор в классы «Математической вертикали»</x:v>
      </x:c>
      <x:c r="H205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205" s="10" t="str"/>
      <x:c r="J205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205" s="3" t="str"/>
      <x:c r="L205" s="3" t="str"/>
      <x:c r="M205" s="8" t="n">
        <x:v>218</x:v>
      </x:c>
      <x:c r="N205" s="8" t="n">
        <x:v>236</x:v>
      </x:c>
      <x:c r="O205" s="8"/>
      <x:c r="P205" s="8"/>
      <x:c r="Q205" s="8"/>
      <x:c r="R205" s="8"/>
      <x:c r="S205" s="3" t="str">
        <x:v>Не отмечена в проверенных таблицах</x:v>
      </x:c>
      <x:c r="T205" s="3" t="str">
        <x:v>Не отмечена в проверенных таблицах</x:v>
      </x:c>
      <x:c r="U205" s="3" t="str">
        <x:v>Да</x:v>
      </x:c>
      <x:c r="V205" s="3" t="str">
        <x:v>Да</x:v>
      </x:c>
      <x:c r="W205" s="3" t="str"/>
      <x:c r="X205" s="3" t="str">
        <x:v>https://vertical.sch-int.ru/vstupitelnaya-7-9-2026/; https://www.mgpu.ru/wp-content/uploads/2026/09/15.09.2026-Pr-735-shkoly-proektov_vertikali-.pdf#page=41</x:v>
      </x:c>
      <x:c r="Y205" s="9" t="n">
        <x:v>46304</x:v>
      </x:c>
    </x:row>
    <x:row r="206" ht="80" customHeight="1">
      <x:c r="A206" s="3" t="str">
        <x:v>Школа № 17 (Москва)</x:v>
      </x:c>
      <x:c r="B206" s="3" t="str">
        <x:v>Москва</x:v>
      </x:c>
      <x:c r="C206" s="3" t="str">
        <x:v>Москва</x:v>
      </x:c>
      <x:c r="D206" s="3" t="str">
        <x:v>7, 8, 9</x:v>
      </x:c>
      <x:c r="E206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206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206" s="3" t="str">
        <x:v>Набор в классы «Математической вертикали»</x:v>
      </x:c>
      <x:c r="H206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206" s="10" t="str"/>
      <x:c r="J206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206" s="3" t="str"/>
      <x:c r="L206" s="3" t="str"/>
      <x:c r="M206" s="8" t="n">
        <x:v>296</x:v>
      </x:c>
      <x:c r="N206" s="8"/>
      <x:c r="O206" s="8"/>
      <x:c r="P206" s="8"/>
      <x:c r="Q206" s="8"/>
      <x:c r="R206" s="8"/>
      <x:c r="S206" s="3" t="str">
        <x:v>Не отмечена в проверенных таблицах</x:v>
      </x:c>
      <x:c r="T206" s="3" t="str">
        <x:v>Не отмечена в проверенных таблицах</x:v>
      </x:c>
      <x:c r="U206" s="3" t="str"/>
      <x:c r="V206" s="3" t="str">
        <x:v>Да</x:v>
      </x:c>
      <x:c r="W206" s="3" t="str"/>
      <x:c r="X206" s="3" t="str">
        <x:v>https://vertical.sch-int.ru/vstupitelnaya-7-9-2026/; https://www.mgpu.ru/wp-content/uploads/2026/09/15.09.2026-Pr-735-shkoly-proektov_vertikali-.pdf#page=43</x:v>
      </x:c>
      <x:c r="Y206" s="9" t="n">
        <x:v>46304</x:v>
      </x:c>
    </x:row>
    <x:row r="207" ht="80" customHeight="1">
      <x:c r="A207" s="3" t="str">
        <x:v>Школа № 1862</x:v>
      </x:c>
      <x:c r="B207" s="3" t="str">
        <x:v>Москва</x:v>
      </x:c>
      <x:c r="C207" s="3" t="str">
        <x:v>Москва</x:v>
      </x:c>
      <x:c r="D207" s="3" t="str">
        <x:v>7, 8, 9</x:v>
      </x:c>
      <x:c r="E207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207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207" s="3" t="str">
        <x:v>Набор в классы «Математической вертикали»</x:v>
      </x:c>
      <x:c r="H207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207" s="10" t="str"/>
      <x:c r="J207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207" s="3" t="str"/>
      <x:c r="L207" s="3" t="str"/>
      <x:c r="M207" s="8" t="n">
        <x:v>263</x:v>
      </x:c>
      <x:c r="N207" s="8" t="n">
        <x:v>245</x:v>
      </x:c>
      <x:c r="O207" s="8"/>
      <x:c r="P207" s="8"/>
      <x:c r="Q207" s="8"/>
      <x:c r="R207" s="8"/>
      <x:c r="S207" s="3" t="str">
        <x:v>Не отмечена в проверенных таблицах</x:v>
      </x:c>
      <x:c r="T207" s="3" t="str">
        <x:v>Не отмечена в проверенных таблицах</x:v>
      </x:c>
      <x:c r="U207" s="3" t="str"/>
      <x:c r="V207" s="3" t="str">
        <x:v>Да</x:v>
      </x:c>
      <x:c r="W207" s="3" t="str"/>
      <x:c r="X207" s="3" t="str">
        <x:v>https://vertical.sch-int.ru/vstupitelnaya-7-9-2026/; https://www.mgpu.ru/wp-content/uploads/2026/09/15.09.2026-Pr-735-shkoly-proektov_vertikali-.pdf#page=44</x:v>
      </x:c>
      <x:c r="Y207" s="9" t="n">
        <x:v>46304</x:v>
      </x:c>
    </x:row>
    <x:row r="208" ht="80" customHeight="1">
      <x:c r="A208" s="3" t="str">
        <x:v>Школа № 2097</x:v>
      </x:c>
      <x:c r="B208" s="3" t="str">
        <x:v>Москва</x:v>
      </x:c>
      <x:c r="C208" s="3" t="str">
        <x:v>Москва</x:v>
      </x:c>
      <x:c r="D208" s="3" t="str">
        <x:v>8, 9</x:v>
      </x:c>
      <x:c r="E208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208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208" s="3" t="str">
        <x:v>Набор в классы «Математической вертикали»</x:v>
      </x:c>
      <x:c r="H208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208" s="10" t="str"/>
      <x:c r="J208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208" s="3" t="str"/>
      <x:c r="L208" s="3" t="str"/>
      <x:c r="M208" s="8" t="n">
        <x:v>217</x:v>
      </x:c>
      <x:c r="N208" s="8" t="n">
        <x:v>249</x:v>
      </x:c>
      <x:c r="O208" s="8"/>
      <x:c r="P208" s="8"/>
      <x:c r="Q208" s="8"/>
      <x:c r="R208" s="8"/>
      <x:c r="S208" s="3" t="str">
        <x:v>Не отмечена в проверенных таблицах</x:v>
      </x:c>
      <x:c r="T208" s="3" t="str">
        <x:v>Не отмечена в проверенных таблицах</x:v>
      </x:c>
      <x:c r="U208" s="3" t="str"/>
      <x:c r="V208" s="3" t="str">
        <x:v>Да</x:v>
      </x:c>
      <x:c r="W208" s="3" t="str"/>
      <x:c r="X208" s="3" t="str">
        <x:v>https://vertical.sch-int.ru/vstupitelnaya-7-9-2026/; https://www.mgpu.ru/wp-content/uploads/2026/09/15.09.2026-Pr-735-shkoly-proektov_vertikali-.pdf#page=47</x:v>
      </x:c>
      <x:c r="Y208" s="9" t="n">
        <x:v>46304</x:v>
      </x:c>
    </x:row>
    <x:row r="209" ht="80" customHeight="1">
      <x:c r="A209" s="3" t="str">
        <x:v>Школа № 2200</x:v>
      </x:c>
      <x:c r="B209" s="3" t="str">
        <x:v>Москва</x:v>
      </x:c>
      <x:c r="C209" s="3" t="str">
        <x:v>Москва</x:v>
      </x:c>
      <x:c r="D209" s="3" t="str">
        <x:v>8, 9</x:v>
      </x:c>
      <x:c r="E209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209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209" s="3" t="str">
        <x:v>Набор в классы «Математической вертикали»</x:v>
      </x:c>
      <x:c r="H209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209" s="10" t="str"/>
      <x:c r="J209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209" s="3" t="str"/>
      <x:c r="L209" s="3" t="str"/>
      <x:c r="M209" s="8"/>
      <x:c r="N209" s="8"/>
      <x:c r="O209" s="8"/>
      <x:c r="P209" s="8"/>
      <x:c r="Q209" s="8"/>
      <x:c r="R209" s="8"/>
      <x:c r="S209" s="3" t="str">
        <x:v>Да</x:v>
      </x:c>
      <x:c r="T209" s="3" t="str">
        <x:v>Да</x:v>
      </x:c>
      <x:c r="U209" s="3" t="str">
        <x:v>Да</x:v>
      </x:c>
      <x:c r="V209" s="3" t="str">
        <x:v>Да</x:v>
      </x:c>
      <x:c r="W209" s="3" t="str"/>
      <x:c r="X209" s="3" t="str">
        <x:v>https://vertical.sch-int.ru/vstupitelnaya-7-9-2026/; https://www.mgpu.ru/wp-content/uploads/2026/09/15.09.2026-Pr-735-shkoly-proektov_vertikali-.pdf#page=49</x:v>
      </x:c>
      <x:c r="Y209" s="9" t="n">
        <x:v>46304</x:v>
      </x:c>
    </x:row>
    <x:row r="210" ht="80" customHeight="1">
      <x:c r="A210" s="3" t="str">
        <x:v>Школа № 315</x:v>
      </x:c>
      <x:c r="B210" s="3" t="str">
        <x:v>Москва</x:v>
      </x:c>
      <x:c r="C210" s="3" t="str">
        <x:v>Москва</x:v>
      </x:c>
      <x:c r="D210" s="3" t="str">
        <x:v>7, 8, 9</x:v>
      </x:c>
      <x:c r="E210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210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210" s="3" t="str">
        <x:v>Набор в классы «Математической вертикали»</x:v>
      </x:c>
      <x:c r="H210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210" s="10" t="str"/>
      <x:c r="J210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210" s="3" t="str"/>
      <x:c r="L210" s="3" t="str"/>
      <x:c r="M210" s="8" t="n">
        <x:v>260</x:v>
      </x:c>
      <x:c r="N210" s="8" t="n">
        <x:v>292</x:v>
      </x:c>
      <x:c r="O210" s="8"/>
      <x:c r="P210" s="8"/>
      <x:c r="Q210" s="8"/>
      <x:c r="R210" s="8"/>
      <x:c r="S210" s="3" t="str">
        <x:v>Да</x:v>
      </x:c>
      <x:c r="T210" s="3" t="str">
        <x:v>Да</x:v>
      </x:c>
      <x:c r="U210" s="3" t="str">
        <x:v>Да</x:v>
      </x:c>
      <x:c r="V210" s="3" t="str">
        <x:v>Да</x:v>
      </x:c>
      <x:c r="W210" s="3" t="str">
        <x:v>Да</x:v>
      </x:c>
      <x:c r="X210" s="3" t="str">
        <x:v>https://vertical.sch-int.ru/vstupitelnaya-7-9-2026/; https://www.mgpu.ru/wp-content/uploads/2026/09/15.09.2026-Pr-735-shkoly-proektov_vertikali-.pdf#page=49</x:v>
      </x:c>
      <x:c r="Y210" s="9" t="n">
        <x:v>46304</x:v>
      </x:c>
    </x:row>
    <x:row r="211" ht="80" customHeight="1">
      <x:c r="A211" s="3" t="str">
        <x:v>Школа № 429 "Соколиная гора"</x:v>
      </x:c>
      <x:c r="B211" s="3" t="str">
        <x:v>Москва</x:v>
      </x:c>
      <x:c r="C211" s="3" t="str">
        <x:v>Москва</x:v>
      </x:c>
      <x:c r="D211" s="3" t="str">
        <x:v>7, 8, 9</x:v>
      </x:c>
      <x:c r="E211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211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211" s="3" t="str">
        <x:v>Набор в классы «Математической вертикали»</x:v>
      </x:c>
      <x:c r="H211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211" s="10" t="str"/>
      <x:c r="J211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211" s="3" t="str"/>
      <x:c r="L211" s="3" t="str"/>
      <x:c r="M211" s="8" t="n">
        <x:v>253</x:v>
      </x:c>
      <x:c r="N211" s="8"/>
      <x:c r="O211" s="8"/>
      <x:c r="P211" s="8"/>
      <x:c r="Q211" s="8"/>
      <x:c r="R211" s="8"/>
      <x:c r="S211" s="3" t="str">
        <x:v>Не отмечена в проверенных таблицах</x:v>
      </x:c>
      <x:c r="T211" s="3" t="str">
        <x:v>Не отмечена в проверенных таблицах</x:v>
      </x:c>
      <x:c r="U211" s="3" t="str"/>
      <x:c r="V211" s="3" t="str">
        <x:v>Да</x:v>
      </x:c>
      <x:c r="W211" s="3" t="str"/>
      <x:c r="X211" s="3" t="str">
        <x:v>https://vertical.sch-int.ru/vstupitelnaya-7-9-2026/; https://www.mgpu.ru/wp-content/uploads/2026/09/15.09.2026-Pr-735-shkoly-proektov_vertikali-.pdf#page=50</x:v>
      </x:c>
      <x:c r="Y211" s="9" t="n">
        <x:v>46304</x:v>
      </x:c>
    </x:row>
    <x:row r="212" ht="80" customHeight="1">
      <x:c r="A212" s="3" t="str">
        <x:v>Школа № 630 имени дважды Героя Советского Союза Г.П. Кравченко</x:v>
      </x:c>
      <x:c r="B212" s="3" t="str">
        <x:v>Москва</x:v>
      </x:c>
      <x:c r="C212" s="3" t="str">
        <x:v>Москва</x:v>
      </x:c>
      <x:c r="D212" s="3" t="str">
        <x:v>7, 8, 9</x:v>
      </x:c>
      <x:c r="E212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212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212" s="3" t="str">
        <x:v>Набор в классы «Математической вертикали»</x:v>
      </x:c>
      <x:c r="H212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212" s="10" t="str"/>
      <x:c r="J212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212" s="3" t="str"/>
      <x:c r="L212" s="3" t="str"/>
      <x:c r="M212" s="8" t="n">
        <x:v>290</x:v>
      </x:c>
      <x:c r="N212" s="8"/>
      <x:c r="O212" s="8"/>
      <x:c r="P212" s="8"/>
      <x:c r="Q212" s="8"/>
      <x:c r="R212" s="8"/>
      <x:c r="S212" s="3" t="str">
        <x:v>Не отмечена в проверенных таблицах</x:v>
      </x:c>
      <x:c r="T212" s="3" t="str">
        <x:v>Не отмечена в проверенных таблицах</x:v>
      </x:c>
      <x:c r="U212" s="3" t="str"/>
      <x:c r="V212" s="3" t="str">
        <x:v>Да</x:v>
      </x:c>
      <x:c r="W212" s="3" t="str"/>
      <x:c r="X212" s="3" t="str">
        <x:v>https://vertical.sch-int.ru/vstupitelnaya-7-9-2026/; https://www.mgpu.ru/wp-content/uploads/2026/09/15.09.2026-Pr-735-shkoly-proektov_vertikali-.pdf#page=51</x:v>
      </x:c>
      <x:c r="Y212" s="9" t="n">
        <x:v>46304</x:v>
      </x:c>
    </x:row>
    <x:row r="213" ht="80" customHeight="1">
      <x:c r="A213" s="3" t="str">
        <x:v>Школа № 887</x:v>
      </x:c>
      <x:c r="B213" s="3" t="str">
        <x:v>Москва</x:v>
      </x:c>
      <x:c r="C213" s="3" t="str">
        <x:v>Москва</x:v>
      </x:c>
      <x:c r="D213" s="3" t="str">
        <x:v>7, 8, 9</x:v>
      </x:c>
      <x:c r="E213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213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213" s="3" t="str">
        <x:v>Набор в классы «Математической вертикали»</x:v>
      </x:c>
      <x:c r="H213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213" s="10" t="str"/>
      <x:c r="J213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213" s="3" t="str"/>
      <x:c r="L213" s="3" t="str"/>
      <x:c r="M213" s="8"/>
      <x:c r="N213" s="8" t="n">
        <x:v>274</x:v>
      </x:c>
      <x:c r="O213" s="8"/>
      <x:c r="P213" s="8"/>
      <x:c r="Q213" s="8"/>
      <x:c r="R213" s="8"/>
      <x:c r="S213" s="3" t="str">
        <x:v>Не отмечена в проверенных таблицах</x:v>
      </x:c>
      <x:c r="T213" s="3" t="str">
        <x:v>Не отмечена в проверенных таблицах</x:v>
      </x:c>
      <x:c r="U213" s="3" t="str"/>
      <x:c r="V213" s="3" t="str">
        <x:v>Да</x:v>
      </x:c>
      <x:c r="W213" s="3" t="str">
        <x:v>Да</x:v>
      </x:c>
      <x:c r="X213" s="3" t="str">
        <x:v>https://vertical.sch-int.ru/vstupitelnaya-7-9-2026/; https://www.mgpu.ru/wp-content/uploads/2026/09/15.09.2026-Pr-735-shkoly-proektov_vertikali-.pdf#page=53</x:v>
      </x:c>
      <x:c r="Y213" s="9" t="n">
        <x:v>46304</x:v>
      </x:c>
    </x:row>
    <x:row r="214" ht="80" customHeight="1">
      <x:c r="A214" s="3" t="str">
        <x:v>Школа №1228 "Лефортово"</x:v>
      </x:c>
      <x:c r="B214" s="3" t="str">
        <x:v>Москва</x:v>
      </x:c>
      <x:c r="C214" s="3" t="str">
        <x:v>Москва</x:v>
      </x:c>
      <x:c r="D214" s="3" t="str">
        <x:v>7, 8</x:v>
      </x:c>
      <x:c r="E214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214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214" s="3" t="str">
        <x:v>Набор в классы «Математической вертикали»</x:v>
      </x:c>
      <x:c r="H214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214" s="10" t="str"/>
      <x:c r="J214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214" s="3" t="str"/>
      <x:c r="L214" s="3" t="str"/>
      <x:c r="M214" s="8" t="n">
        <x:v>225</x:v>
      </x:c>
      <x:c r="N214" s="8"/>
      <x:c r="O214" s="8"/>
      <x:c r="P214" s="8"/>
      <x:c r="Q214" s="8"/>
      <x:c r="R214" s="8"/>
      <x:c r="S214" s="3" t="str">
        <x:v>Не отмечена в проверенных таблицах</x:v>
      </x:c>
      <x:c r="T214" s="3" t="str">
        <x:v>Не отмечена в проверенных таблицах</x:v>
      </x:c>
      <x:c r="U214" s="3" t="str"/>
      <x:c r="V214" s="3" t="str">
        <x:v>Да</x:v>
      </x:c>
      <x:c r="W214" s="3" t="str"/>
      <x:c r="X214" s="3" t="str">
        <x:v>https://vertical.sch-int.ru/vstupitelnaya-7-9-2026/; https://www.mgpu.ru/wp-content/uploads/2026/09/15.09.2026-Pr-735-shkoly-proektov_vertikali-.pdf#page=34</x:v>
      </x:c>
      <x:c r="Y214" s="9" t="n">
        <x:v>46304</x:v>
      </x:c>
    </x:row>
    <x:row r="215" ht="80" customHeight="1">
      <x:c r="A215" s="3" t="str">
        <x:v>Школа № 1798 «Феникс»</x:v>
      </x:c>
      <x:c r="B215" s="3" t="str">
        <x:v>Москва</x:v>
      </x:c>
      <x:c r="C215" s="3" t="str">
        <x:v>Москва</x:v>
      </x:c>
      <x:c r="D215" s="3" t="str">
        <x:v>8, 9</x:v>
      </x:c>
      <x:c r="E215" s="3" t="str">
        <x:v>В 7 класс — работы по математике за 6 класс и функциональной грамотности. В 8–9 классы — работа по алгебре и геометрии углублённого уровня. Зачисление зависит от результатов и свободных мест.</x:v>
      </x:c>
      <x:c r="F215" s="3" t="str">
        <x:v>Летний добор 2026: вступительная работа 25 августа. Сроки регистрации и наличие мест уточняйте в школе. Даты следующего набора будут опубликованы отдельно.</x:v>
      </x:c>
      <x:c r="G215" s="3" t="str">
        <x:v>Набор в классы «Математической вертикали»</x:v>
      </x:c>
      <x:c r="H215" s="10" t="str">
        <x:f>IFERROR(HYPERLINK("https://vertical.sch-int.ru/vstupitelnaya-7-9-2026/","https://vertical.sch-int.ru/vstupitelnaya-7-9-2026/"),"https://vertical.sch-int.ru/vstupitelnaya-7-9-2026/")</x:f>
        <x:v>https://vertical.sch-int.ru/vstupitelnaya-7-9-2026/</x:v>
      </x:c>
      <x:c r="I215" s="10" t="str"/>
      <x:c r="J215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K215" s="3" t="str"/>
      <x:c r="L215" s="3" t="str"/>
      <x:c r="M215" s="8"/>
      <x:c r="N215" s="8"/>
      <x:c r="O215" s="8"/>
      <x:c r="P215" s="8"/>
      <x:c r="Q215" s="8"/>
      <x:c r="R215" s="8"/>
      <x:c r="S215" s="3" t="str">
        <x:v>Да</x:v>
      </x:c>
      <x:c r="T215" s="3" t="str">
        <x:v>Да</x:v>
      </x:c>
      <x:c r="U215" s="3" t="str"/>
      <x:c r="V215" s="3" t="str">
        <x:v>Да</x:v>
      </x:c>
      <x:c r="W215" s="3" t="str"/>
      <x:c r="X215" s="3" t="str">
        <x:v>https://vertical.sch-int.ru/vstupitelnaya-7-9-2026/; https://www.mgpu.ru/wp-content/uploads/2026/09/15.09.2026-Pr-735-shkoly-proektov_vertikali-.pdf#page=44</x:v>
      </x:c>
      <x:c r="Y215" s="9" t="n">
        <x:v>46304</x:v>
      </x:c>
    </x:row>
    <x:row r="216" ht="80" customHeight="1">
      <x:c r="A216" s="3" t="str">
        <x:v>Специализированный олимпиадно-научный центр «СОлНЦе»</x:v>
      </x:c>
      <x:c r="B216" s="3" t="str">
        <x:v>Татарстан</x:v>
      </x:c>
      <x:c r="C216" s="3" t="str">
        <x:v>Казань</x:v>
      </x:c>
      <x:c r="D216" s="3" t="str">
        <x:v>3–11</x:v>
      </x:c>
      <x:c r="E216" s="3" t="str">
        <x:v>Отдельный вступительный экзамен по математике; дополнительно русский язык, логика и профильные предметы по классу.</x:v>
      </x:c>
      <x:c r="F216" s="3" t="str">
        <x:v>Несколько волн: апрель–май, 20–23 июня, 7–10 сентября 2026; математика в июне 22-го, в сентябре 8-го.</x:v>
      </x:c>
      <x:c r="G216" s="3" t="str">
        <x:v>Школьные правила приёма</x:v>
      </x:c>
      <x:c r="H216" s="10" t="str">
        <x:f>IFERROR(HYPERLINK("https://shkolasolnce.ru/nabor-v-shkolu/","https://shkolasolnce.ru/nabor-v-shkolu/"),"https://shkolasolnce.ru/nabor-v-shkolu/")</x:f>
        <x:v>https://shkolasolnce.ru/nabor-v-shkolu/</x:v>
      </x:c>
      <x:c r="I216" s="3" t="str"/>
      <x:c r="J216" s="3" t="str">
        <x:f>IFERROR(HYPERLINK("https://shkolasolnce.ru/varianty-vstupitelnyh-rabot/","https://shkolasolnce.ru/varianty-vstupitelnyh-rabot/"),"https://shkolasolnce.ru/varianty-vstupitelnyh-rabot/")</x:f>
        <x:v>https://shkolasolnce.ru/varianty-vstupitelnyh-rabot/</x:v>
      </x:c>
      <x:c r="K216" s="3" t="str"/>
      <x:c r="L216" s="3" t="str"/>
      <x:c r="M216" s="8"/>
      <x:c r="N216" s="8"/>
      <x:c r="O216" s="8"/>
      <x:c r="P216" s="8"/>
      <x:c r="Q216" s="8"/>
      <x:c r="R216" s="8"/>
      <x:c r="S216" s="3" t="str">
        <x:v>Да</x:v>
      </x:c>
      <x:c r="T216" s="3" t="str">
        <x:v>Да</x:v>
      </x:c>
      <x:c r="U216" s="3" t="str"/>
      <x:c r="V216" s="3" t="str"/>
      <x:c r="W216" s="3" t="str"/>
      <x:c r="X216" s="3" t="str">
        <x:v>https://shkolasolnce.ru/nabor-v-shkolu/; https://shkolasolnce.ru/varianty-vstupitelnyh-rabot/</x:v>
      </x:c>
      <x:c r="Y216" s="9" t="n">
        <x:v>46305</x:v>
      </x:c>
    </x:row>
  </x:sheetData>
  <x:pageMargins left="0.7" right="0.7" top="0.75" bottom="0.75" header="0.3" footer="0.3"/>
  <x:tableParts count="1">
    <x:tablePart xmlns:r="http://schemas.openxmlformats.org/officeDocument/2006/relationships" r:id="R1b4aed9b555f442b"/>
  </x:tableParts>
</x:worksheet>
</file>

<file path=xl/worksheets/sheet2.xml><?xml version="1.0" encoding="utf-8"?>
<x:worksheet xmlns:x="http://schemas.openxmlformats.org/spreadsheetml/2006/main">
  <x:sheetPr>
    <x:tabColor rgb="FF88CBED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44" hidden="0" customWidth="1"/>
    <x:col min="2" max="2" width="24" hidden="0" customWidth="1"/>
    <x:col min="3" max="3" width="23" hidden="0" customWidth="1"/>
    <x:col min="4" max="4" width="22" hidden="0" customWidth="1"/>
    <x:col min="5" max="5" width="62" hidden="0" customWidth="1"/>
    <x:col min="6" max="6" width="62" hidden="0" customWidth="1"/>
    <x:col min="7" max="7" width="32" hidden="0" customWidth="1"/>
    <x:col min="8" max="8" width="35" hidden="0" customWidth="1"/>
    <x:col min="9" max="9" width="35" hidden="0" customWidth="1"/>
    <x:col min="10" max="10" width="35" hidden="0" customWidth="1"/>
    <x:col min="11" max="11" width="30" hidden="0" customWidth="1"/>
    <x:col min="12" max="12" width="30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28" hidden="0" customWidth="1"/>
    <x:col min="20" max="20" width="28" hidden="0" customWidth="1"/>
    <x:col min="21" max="21" width="10" hidden="0" customWidth="1"/>
    <x:col min="22" max="22" width="10" hidden="0" customWidth="1"/>
    <x:col min="23" max="23" width="10" hidden="0" customWidth="1"/>
    <x:col min="24" max="24" width="70" hidden="0" customWidth="1"/>
    <x:col min="25" max="25" width="16" hidden="0" customWidth="1"/>
  </x:cols>
  <x:sheetData>
    <x:row r="1" ht="42" customHeight="1">
      <x:c r="A1" s="7" t="str">
        <x:v>Школа</x:v>
      </x:c>
      <x:c r="B1" s="7" t="str">
        <x:v>Регион</x:v>
      </x:c>
      <x:c r="C1" s="7" t="str">
        <x:v>Город</x:v>
      </x:c>
      <x:c r="D1" s="7" t="str">
        <x:v>Классы поступления</x:v>
      </x:c>
      <x:c r="E1" s="7" t="str">
        <x:v>Математический отбор</x:v>
      </x:c>
      <x:c r="F1" s="7" t="str">
        <x:v>Сроки кампании</x:v>
      </x:c>
      <x:c r="G1" s="7" t="str">
        <x:v>Направление приёма</x:v>
      </x:c>
      <x:c r="H1" s="7" t="str">
        <x:v>Поступление</x:v>
      </x:c>
      <x:c r="I1" s="7" t="str">
        <x:v>Материалы для подготовки</x:v>
      </x:c>
      <x:c r="J1" s="7" t="str">
        <x:v>Архив работ</x:v>
      </x:c>
      <x:c r="K1" s="7" t="str">
        <x:v>Telegram</x:v>
      </x:c>
      <x:c r="L1" s="7" t="str">
        <x:v>VK</x:v>
      </x:c>
      <x:c r="M1" s="7" t="str">
        <x:v>RAEX масштаб 2024</x:v>
      </x:c>
      <x:c r="N1" s="7" t="str">
        <x:v>RAEX масштаб 2025</x:v>
      </x:c>
      <x:c r="O1" s="7" t="str">
        <x:v>RAEX масштаб 2026</x:v>
      </x:c>
      <x:c r="P1" s="7" t="str">
        <x:v>RAEX конкур. 2024</x:v>
      </x:c>
      <x:c r="Q1" s="7" t="str">
        <x:v>RAEX конкур. 2025</x:v>
      </x:c>
      <x:c r="R1" s="7" t="str">
        <x:v>RAEX конкур. 2026</x:v>
      </x:c>
      <x:c r="S1" s="7" t="str">
        <x:v>Олимпиадный рейтинг</x:v>
      </x:c>
      <x:c r="T1" s="7" t="str">
        <x:v>Математический рейтинг</x:v>
      </x:c>
      <x:c r="U1" s="7" t="str">
        <x:v>ММК</x:v>
      </x:c>
      <x:c r="V1" s="7" t="str">
        <x:v>МВ</x:v>
      </x:c>
      <x:c r="W1" s="7" t="str">
        <x:v>МВ+</x:v>
      </x:c>
      <x:c r="X1" s="7" t="str">
        <x:v>Источник отбора</x:v>
      </x:c>
      <x:c r="Y1" s="7" t="str">
        <x:v>Проверено</x:v>
      </x:c>
    </x:row>
    <x:row r="2" ht="80" customHeight="1">
      <x:c r="A2" s="3" t="str">
        <x:v>Медицинский Сеченовский Предуниверсарий</x:v>
      </x:c>
      <x:c r="B2" s="3" t="str">
        <x:v>Москва</x:v>
      </x:c>
      <x:c r="C2" s="3" t="str">
        <x:v>Москва</x:v>
      </x:c>
      <x:c r="D2" s="3" t="str"/>
      <x:c r="E2" s="3" t="str">
        <x:v>Условия приёма смотрите на сайте школы</x:v>
      </x:c>
      <x:c r="F2" s="3" t="str">
        <x:v>О сроках набора сообщает школа</x:v>
      </x:c>
      <x:c r="G2" s="3" t="str">
        <x:v>Смотрите условия приёма</x:v>
      </x:c>
      <x:c r="H2" s="3" t="str"/>
      <x:c r="I2" s="3" t="str"/>
      <x:c r="J2" s="3" t="str"/>
      <x:c r="K2" s="3" t="str"/>
      <x:c r="L2" s="3" t="str"/>
      <x:c r="M2" s="8" t="n">
        <x:v>15</x:v>
      </x:c>
      <x:c r="N2" s="8" t="n">
        <x:v>15</x:v>
      </x:c>
      <x:c r="O2" s="8" t="n">
        <x:v>16</x:v>
      </x:c>
      <x:c r="P2" s="8"/>
      <x:c r="Q2" s="8"/>
      <x:c r="R2" s="8" t="n">
        <x:v>93</x:v>
      </x:c>
      <x:c r="S2" s="3" t="str">
        <x:v>Не отмечена в проверенных таблицах</x:v>
      </x:c>
      <x:c r="T2" s="3" t="str">
        <x:v>Не отмечена в проверенных таблицах</x:v>
      </x:c>
      <x:c r="U2" s="3" t="str"/>
      <x:c r="V2" s="3" t="str"/>
      <x:c r="W2" s="3" t="str"/>
      <x:c r="X2" s="3" t="str"/>
      <x:c r="Y2" s="9" t="n">
        <x:v>46304</x:v>
      </x:c>
    </x:row>
    <x:row r="3" ht="80" customHeight="1">
      <x:c r="A3" s="3" t="str">
        <x:v>Средняя школа "Знайка"</x:v>
      </x:c>
      <x:c r="B3" s="3" t="str">
        <x:v>Москва</x:v>
      </x:c>
      <x:c r="C3" s="3" t="str">
        <x:v>Москва</x:v>
      </x:c>
      <x:c r="D3" s="3" t="str"/>
      <x:c r="E3" s="3" t="str">
        <x:v>Условия приёма смотрите на сайте школы</x:v>
      </x:c>
      <x:c r="F3" s="3" t="str">
        <x:v>О сроках набора сообщает школа</x:v>
      </x:c>
      <x:c r="G3" s="3" t="str">
        <x:v>Смотрите условия приёма</x:v>
      </x:c>
      <x:c r="H3" s="3" t="str"/>
      <x:c r="I3" s="3" t="str"/>
      <x:c r="J3" s="3" t="str"/>
      <x:c r="K3" s="3" t="str"/>
      <x:c r="L3" s="3" t="str"/>
      <x:c r="M3" s="8" t="n">
        <x:v>49</x:v>
      </x:c>
      <x:c r="N3" s="8" t="n">
        <x:v>30</x:v>
      </x:c>
      <x:c r="O3" s="8" t="n">
        <x:v>20</x:v>
      </x:c>
      <x:c r="P3" s="8"/>
      <x:c r="Q3" s="8"/>
      <x:c r="R3" s="8"/>
      <x:c r="S3" s="3" t="str">
        <x:v>Не отмечена в проверенных таблицах</x:v>
      </x:c>
      <x:c r="T3" s="3" t="str">
        <x:v>Не отмечена в проверенных таблицах</x:v>
      </x:c>
      <x:c r="U3" s="3" t="str"/>
      <x:c r="V3" s="3" t="str"/>
      <x:c r="W3" s="3" t="str"/>
      <x:c r="X3" s="3" t="str"/>
      <x:c r="Y3" s="9" t="n">
        <x:v>46304</x:v>
      </x:c>
    </x:row>
    <x:row r="4" ht="80" customHeight="1">
      <x:c r="A4" s="3" t="str">
        <x:v>Академическая гимназия № 56</x:v>
      </x:c>
      <x:c r="B4" s="3" t="str">
        <x:v>Санкт-Петербург</x:v>
      </x:c>
      <x:c r="C4" s="3" t="str">
        <x:v>Санкт-Петербург</x:v>
      </x:c>
      <x:c r="D4" s="3" t="str">
        <x:v>Классы набора уточняются</x:v>
      </x:c>
      <x:c r="E4" s="3" t="str">
        <x:v>Вступительные испытания и требования к поступающим уточняйте в школе.</x:v>
      </x:c>
      <x:c r="F4" s="3" t="str">
        <x:v>Сроки регистрации и испытаний школа публикует на своём сайте.</x:v>
      </x:c>
      <x:c r="G4" s="3" t="str">
        <x:v>Смотрите условия приёма</x:v>
      </x:c>
      <x:c r="H4" s="10" t="str">
        <x:f>IFERROR(HYPERLINK("https://www.g56.aptrg.gov.spb.ru/priem","https://www.g56.aptrg.gov.spb.ru/priem"),"https://www.g56.aptrg.gov.spb.ru/priem")</x:f>
        <x:v>https://www.g56.aptrg.gov.spb.ru/priem</x:v>
      </x:c>
      <x:c r="I4" s="3" t="str"/>
      <x:c r="J4" s="3" t="str"/>
      <x:c r="K4" s="3" t="str"/>
      <x:c r="L4" s="3" t="str"/>
      <x:c r="M4" s="8" t="n">
        <x:v>26</x:v>
      </x:c>
      <x:c r="N4" s="8" t="n">
        <x:v>25</x:v>
      </x:c>
      <x:c r="O4" s="8" t="n">
        <x:v>31</x:v>
      </x:c>
      <x:c r="P4" s="8"/>
      <x:c r="Q4" s="8"/>
      <x:c r="R4" s="8"/>
      <x:c r="S4" s="3" t="str">
        <x:v>Не отмечена в проверенных таблицах</x:v>
      </x:c>
      <x:c r="T4" s="3" t="str">
        <x:v>Не отмечена в проверенных таблицах</x:v>
      </x:c>
      <x:c r="U4" s="3" t="str"/>
      <x:c r="V4" s="3" t="str"/>
      <x:c r="W4" s="3" t="str"/>
      <x:c r="X4" s="10" t="str">
        <x:v>https://www.g56.aptrg.gov.spb.ru/priem</x:v>
      </x:c>
      <x:c r="Y4" s="9" t="n">
        <x:v>46304</x:v>
      </x:c>
    </x:row>
    <x:row r="5" ht="80" customHeight="1">
      <x:c r="A5" s="3" t="str">
        <x:v>Школа на Юго-Востоке имени Маршала В.И. Чуйкова</x:v>
      </x:c>
      <x:c r="B5" s="3" t="str">
        <x:v>Москва</x:v>
      </x:c>
      <x:c r="C5" s="3" t="str">
        <x:v>Москва</x:v>
      </x:c>
      <x:c r="D5" s="3" t="str">
        <x:v>5–10 (Силаэдр)</x:v>
      </x:c>
      <x:c r="E5" s="3" t="str">
        <x:v>Онлайн-олимпиада, очная письменная и устная математика; программирование в старших классах.</x:v>
      </x:c>
      <x:c r="F5" s="3" t="str">
        <x:v>2026: письменный тур 6 марта; устный 13 марта; информатика 18 марта; точный календарь проверить в сообществе.</x:v>
      </x:c>
      <x:c r="G5" s="3" t="str">
        <x:v>Смотрите условия приёма</x:v>
      </x:c>
      <x:c r="H5" s="10" t="str">
        <x:f>IFERROR(HYPERLINK("https://vk.com/silaedr","https://vk.com/silaedr"),"https://vk.com/silaedr")</x:f>
        <x:v>https://vk.com/silaedr</x:v>
      </x:c>
      <x:c r="I5" s="10" t="str">
        <x:f>IFERROR(HYPERLINK("https://matolimpiada.ru/?p=1941","https://matolimpiada.ru/?p=1941"),"https://matolimpiada.ru/?p=1941")</x:f>
        <x:v>https://matolimpiada.ru/?p=1941</x:v>
      </x:c>
      <x:c r="J5" s="3" t="str"/>
      <x:c r="K5" s="3" t="str"/>
      <x:c r="L5" s="10" t="str">
        <x:f>IFERROR(HYPERLINK("https://vk.com/silaedr","https://vk.com/silaedr"),"https://vk.com/silaedr")</x:f>
        <x:v>https://vk.com/silaedr</x:v>
      </x:c>
      <x:c r="M5" s="8" t="n">
        <x:v>28</x:v>
      </x:c>
      <x:c r="N5" s="8" t="n">
        <x:v>26</x:v>
      </x:c>
      <x:c r="O5" s="8" t="n">
        <x:v>34</x:v>
      </x:c>
      <x:c r="P5" s="8"/>
      <x:c r="Q5" s="8"/>
      <x:c r="R5" s="8"/>
      <x:c r="S5" s="3" t="str">
        <x:v>Да</x:v>
      </x:c>
      <x:c r="T5" s="3" t="str">
        <x:v>Да</x:v>
      </x:c>
      <x:c r="U5" s="3" t="str"/>
      <x:c r="V5" s="3" t="str"/>
      <x:c r="W5" s="3" t="str"/>
      <x:c r="X5" s="10" t="str">
        <x:v>https://xn----ftbelgj4bxabx.xn--p1ai/silaedr/</x:v>
      </x:c>
      <x:c r="Y5" s="9" t="n">
        <x:v>46304</x:v>
      </x:c>
    </x:row>
    <x:row r="6" ht="80" customHeight="1">
      <x:c r="A6" s="3" t="str">
        <x:v>Школа № 67</x:v>
      </x:c>
      <x:c r="B6" s="3" t="str">
        <x:v>Москва</x:v>
      </x:c>
      <x:c r="C6" s="3" t="str">
        <x:v>Москва</x:v>
      </x:c>
      <x:c r="D6" s="3" t="str">
        <x:v>5, 8</x:v>
      </x:c>
      <x:c r="E6" s="3" t="str">
        <x:v>Вступительные испытания и требования к поступающим уточняйте в школе.</x:v>
      </x:c>
      <x:c r="F6" s="3" t="str">
        <x:v>2026: регистрация в 8 класс со 2 февраля; точные испытания на сайте.</x:v>
      </x:c>
      <x:c r="G6" s="3" t="str">
        <x:v>Смотрите условия приёма</x:v>
      </x:c>
      <x:c r="H6" s="10" t="str">
        <x:f>IFERROR(HYPERLINK("https://sch67.mskobr.ru/articles/1513","https://sch67.mskobr.ru/articles/1513"),"https://sch67.mskobr.ru/articles/1513")</x:f>
        <x:v>https://sch67.mskobr.ru/articles/1513</x:v>
      </x:c>
      <x:c r="I6" s="3" t="str"/>
      <x:c r="J6" s="3" t="str"/>
      <x:c r="K6" s="3" t="str"/>
      <x:c r="L6" s="3" t="str"/>
      <x:c r="M6" s="8" t="n">
        <x:v>45</x:v>
      </x:c>
      <x:c r="N6" s="8" t="n">
        <x:v>46</x:v>
      </x:c>
      <x:c r="O6" s="8" t="n">
        <x:v>47</x:v>
      </x:c>
      <x:c r="P6" s="8" t="n">
        <x:v>61</x:v>
      </x:c>
      <x:c r="Q6" s="8" t="n">
        <x:v>70</x:v>
      </x:c>
      <x:c r="R6" s="8" t="n">
        <x:v>87</x:v>
      </x:c>
      <x:c r="S6" s="3" t="str">
        <x:v>Не отмечена в проверенных таблицах</x:v>
      </x:c>
      <x:c r="T6" s="3" t="str">
        <x:v>Не отмечена в проверенных таблицах</x:v>
      </x:c>
      <x:c r="U6" s="3" t="str"/>
      <x:c r="V6" s="3" t="str"/>
      <x:c r="W6" s="3" t="str"/>
      <x:c r="X6" s="10" t="str">
        <x:v>https://t.me/s/matolimp?before=4827</x:v>
      </x:c>
      <x:c r="Y6" s="9" t="n">
        <x:v>46304</x:v>
      </x:c>
    </x:row>
    <x:row r="7" ht="80" customHeight="1">
      <x:c r="A7" s="3" t="str">
        <x:v>Академическая гимназия</x:v>
      </x:c>
      <x:c r="B7" s="3" t="str">
        <x:v>Москва</x:v>
      </x:c>
      <x:c r="C7" s="3" t="str">
        <x:v>Москва</x:v>
      </x:c>
      <x:c r="D7" s="3" t="str"/>
      <x:c r="E7" s="3" t="str">
        <x:v>Условия приёма смотрите на сайте школы</x:v>
      </x:c>
      <x:c r="F7" s="3" t="str">
        <x:v>О сроках набора сообщает школа</x:v>
      </x:c>
      <x:c r="G7" s="3" t="str">
        <x:v>Смотрите условия приёма</x:v>
      </x:c>
      <x:c r="H7" s="3" t="str"/>
      <x:c r="I7" s="3" t="str"/>
      <x:c r="J7" s="3" t="str"/>
      <x:c r="K7" s="3" t="str"/>
      <x:c r="L7" s="3" t="str"/>
      <x:c r="M7" s="8" t="n">
        <x:v>273</x:v>
      </x:c>
      <x:c r="N7" s="8" t="n">
        <x:v>102</x:v>
      </x:c>
      <x:c r="O7" s="8" t="n">
        <x:v>52</x:v>
      </x:c>
      <x:c r="P7" s="8"/>
      <x:c r="Q7" s="8"/>
      <x:c r="R7" s="8"/>
      <x:c r="S7" s="3" t="str">
        <x:v>Не отмечена в проверенных таблицах</x:v>
      </x:c>
      <x:c r="T7" s="3" t="str">
        <x:v>Не отмечена в проверенных таблицах</x:v>
      </x:c>
      <x:c r="U7" s="3" t="str"/>
      <x:c r="V7" s="3" t="str"/>
      <x:c r="W7" s="3" t="str"/>
      <x:c r="X7" s="3" t="str"/>
      <x:c r="Y7" s="9" t="n">
        <x:v>46304</x:v>
      </x:c>
    </x:row>
    <x:row r="8" ht="80" customHeight="1">
      <x:c r="A8" s="3" t="str">
        <x:v>Школа «Столичный-КИТ»</x:v>
      </x:c>
      <x:c r="B8" s="3" t="str">
        <x:v>Москва</x:v>
      </x:c>
      <x:c r="C8" s="3" t="str">
        <x:v>Москва</x:v>
      </x:c>
      <x:c r="D8" s="3" t="str"/>
      <x:c r="E8" s="3" t="str">
        <x:v>Условия приёма смотрите на сайте школы</x:v>
      </x:c>
      <x:c r="F8" s="3" t="str">
        <x:v>О сроках набора сообщает школа</x:v>
      </x:c>
      <x:c r="G8" s="3" t="str">
        <x:v>Смотрите условия приёма</x:v>
      </x:c>
      <x:c r="H8" s="3" t="str"/>
      <x:c r="I8" s="3" t="str"/>
      <x:c r="J8" s="3" t="str"/>
      <x:c r="K8" s="3" t="str"/>
      <x:c r="L8" s="3" t="str"/>
      <x:c r="M8" s="8" t="n">
        <x:v>119</x:v>
      </x:c>
      <x:c r="N8" s="8" t="n">
        <x:v>77</x:v>
      </x:c>
      <x:c r="O8" s="8" t="n">
        <x:v>63</x:v>
      </x:c>
      <x:c r="P8" s="8"/>
      <x:c r="Q8" s="8"/>
      <x:c r="R8" s="8"/>
      <x:c r="S8" s="3" t="str">
        <x:v>Не отмечена в проверенных таблицах</x:v>
      </x:c>
      <x:c r="T8" s="3" t="str">
        <x:v>Не отмечена в проверенных таблицах</x:v>
      </x:c>
      <x:c r="U8" s="3" t="str"/>
      <x:c r="V8" s="3" t="str"/>
      <x:c r="W8" s="3" t="str"/>
      <x:c r="X8" s="3" t="str"/>
      <x:c r="Y8" s="9" t="n">
        <x:v>46304</x:v>
      </x:c>
    </x:row>
    <x:row r="9" ht="80" customHeight="1">
      <x:c r="A9" s="3" t="str">
        <x:v>Лицей № 38</x:v>
      </x:c>
      <x:c r="B9" s="3" t="str">
        <x:v>Нижегородская область</x:v>
      </x:c>
      <x:c r="C9" s="3" t="str">
        <x:v>Нижний Новгород</x:v>
      </x:c>
      <x:c r="D9" s="3" t="str">
        <x:v>9, 10</x:v>
      </x:c>
      <x:c r="E9" s="3" t="str">
        <x:v>Математика обязательна для всех: письменная работа; затем физика или информатика</x:v>
      </x:c>
      <x:c r="F9" s="3" t="str">
        <x:v>Ориентир: май–июнь (архив 2024); даты следующей кампании уточняются</x:v>
      </x:c>
      <x:c r="G9" s="3" t="str">
        <x:v>Смотрите условия приёма</x:v>
      </x:c>
      <x:c r="H9" s="10" t="str">
        <x:f>IFERROR(HYPERLINK("https://ntl-38.gosuslugi.ru/","https://ntl-38.gosuslugi.ru/"),"https://ntl-38.gosuslugi.ru/")</x:f>
        <x:v>https://ntl-38.gosuslugi.ru/</x:v>
      </x:c>
      <x:c r="I9" s="10" t="str">
        <x:f>IFERROR(HYPERLINK("https://ntl38.ru/abiturientu/","https://ntl38.ru/abiturientu/"),"https://ntl38.ru/abiturientu/")</x:f>
        <x:v>https://ntl38.ru/abiturientu/</x:v>
      </x:c>
      <x:c r="J9" s="10" t="str">
        <x:f>IFERROR(HYPERLINK("https://ntl38.ru/abiturientu/news/","https://ntl38.ru/abiturientu/news/"),"https://ntl38.ru/abiturientu/news/")</x:f>
        <x:v>https://ntl38.ru/abiturientu/news/</x:v>
      </x:c>
      <x:c r="K9" s="3" t="str"/>
      <x:c r="L9" s="3" t="str"/>
      <x:c r="M9" s="8" t="n">
        <x:v>60</x:v>
      </x:c>
      <x:c r="N9" s="8" t="n">
        <x:v>71</x:v>
      </x:c>
      <x:c r="O9" s="8" t="n">
        <x:v>73</x:v>
      </x:c>
      <x:c r="P9" s="8"/>
      <x:c r="Q9" s="8"/>
      <x:c r="R9" s="8"/>
      <x:c r="S9" s="3" t="str">
        <x:v>Да</x:v>
      </x:c>
      <x:c r="T9" s="3" t="str">
        <x:v>Да</x:v>
      </x:c>
      <x:c r="U9" s="3" t="str"/>
      <x:c r="V9" s="3" t="str"/>
      <x:c r="W9" s="3" t="str"/>
      <x:c r="X9" s="3" t="str">
        <x:v>https://ntl38.ru/abiturientu/news/?PAGEN_1=4; https://ntl38.ru/?set-aa=normal</x:v>
      </x:c>
      <x:c r="Y9" s="9" t="n">
        <x:v>46304</x:v>
      </x:c>
    </x:row>
    <x:row r="10" ht="80" customHeight="1">
      <x:c r="A10" s="3" t="str">
        <x:v>Лицей № 3 (Чебоксары)</x:v>
      </x:c>
      <x:c r="B10" s="3" t="str">
        <x:v>Чувашия</x:v>
      </x:c>
      <x:c r="C10" s="3" t="str">
        <x:v>Чебоксары</x:v>
      </x:c>
      <x:c r="D10" s="3" t="str"/>
      <x:c r="E10" s="3" t="str">
        <x:v>Условия приёма смотрите на сайте школы</x:v>
      </x:c>
      <x:c r="F10" s="3" t="str">
        <x:v>О сроках набора сообщает школа</x:v>
      </x:c>
      <x:c r="G10" s="3" t="str">
        <x:v>Смотрите условия приёма</x:v>
      </x:c>
      <x:c r="H10" s="3" t="str"/>
      <x:c r="I10" s="3" t="str"/>
      <x:c r="J10" s="3" t="str"/>
      <x:c r="K10" s="3" t="str"/>
      <x:c r="L10" s="3" t="str"/>
      <x:c r="M10" s="8" t="n">
        <x:v>62</x:v>
      </x:c>
      <x:c r="N10" s="8" t="n">
        <x:v>64</x:v>
      </x:c>
      <x:c r="O10" s="8" t="n">
        <x:v>77</x:v>
      </x:c>
      <x:c r="P10" s="8" t="n">
        <x:v>41</x:v>
      </x:c>
      <x:c r="Q10" s="8" t="n">
        <x:v>34</x:v>
      </x:c>
      <x:c r="R10" s="8" t="n">
        <x:v>55</x:v>
      </x:c>
      <x:c r="S10" s="3" t="str">
        <x:v>Не отмечена в проверенных таблицах</x:v>
      </x:c>
      <x:c r="T10" s="3" t="str">
        <x:v>Не отмечена в проверенных таблицах</x:v>
      </x:c>
      <x:c r="U10" s="3" t="str"/>
      <x:c r="V10" s="3" t="str"/>
      <x:c r="W10" s="3" t="str"/>
      <x:c r="X10" s="3" t="str"/>
      <x:c r="Y10" s="9" t="n">
        <x:v>46304</x:v>
      </x:c>
    </x:row>
    <x:row r="11" ht="80" customHeight="1">
      <x:c r="A11" s="3" t="str">
        <x:v>Лицей № 153</x:v>
      </x:c>
      <x:c r="B11" s="3" t="str">
        <x:v>Башкортостан</x:v>
      </x:c>
      <x:c r="C11" s="3" t="str">
        <x:v>Уфа</x:v>
      </x:c>
      <x:c r="D11" s="3" t="str"/>
      <x:c r="E11" s="3" t="str">
        <x:v>Вступительные испытания и требования к поступающим уточняйте в школе.</x:v>
      </x:c>
      <x:c r="F11" s="3" t="str">
        <x:v>Сроки регистрации и испытаний школа публикует на своём сайте.</x:v>
      </x:c>
      <x:c r="G11" s="3" t="str">
        <x:v>Смотрите условия приёма</x:v>
      </x:c>
      <x:c r="H11" s="10" t="str">
        <x:f>IFERROR(HYPERLINK("https://licey153.ru/","https://licey153.ru/"),"https://licey153.ru/")</x:f>
        <x:v>https://licey153.ru/</x:v>
      </x:c>
      <x:c r="I11" s="3" t="str"/>
      <x:c r="J11" s="3" t="str"/>
      <x:c r="K11" s="3" t="str"/>
      <x:c r="L11" s="3" t="str"/>
      <x:c r="M11" s="8" t="n">
        <x:v>53</x:v>
      </x:c>
      <x:c r="N11" s="8" t="n">
        <x:v>65</x:v>
      </x:c>
      <x:c r="O11" s="8" t="n">
        <x:v>78</x:v>
      </x:c>
      <x:c r="P11" s="8" t="n">
        <x:v>23</x:v>
      </x:c>
      <x:c r="Q11" s="8" t="n">
        <x:v>25</x:v>
      </x:c>
      <x:c r="R11" s="8" t="n">
        <x:v>29</x:v>
      </x:c>
      <x:c r="S11" s="3" t="str">
        <x:v>Не отмечена в проверенных таблицах</x:v>
      </x:c>
      <x:c r="T11" s="3" t="str">
        <x:v>Не отмечена в проверенных таблицах</x:v>
      </x:c>
      <x:c r="U11" s="3" t="str"/>
      <x:c r="V11" s="3" t="str"/>
      <x:c r="W11" s="3" t="str"/>
      <x:c r="X11" s="3" t="str">
        <x:v>https://licey153.ru/; https://nimc-ufa.ru/files/715/mkiCW8iGZSnDwRgdLq1DGTNTb4ijY2dr.pdf</x:v>
      </x:c>
      <x:c r="Y11" s="9" t="n">
        <x:v>46304</x:v>
      </x:c>
    </x:row>
    <x:row r="12" ht="80" customHeight="1">
      <x:c r="A12" s="3" t="str">
        <x:v>Самарский международный аэрокосмический лицей</x:v>
      </x:c>
      <x:c r="B12" s="3" t="str">
        <x:v>Самарская область</x:v>
      </x:c>
      <x:c r="C12" s="3" t="str">
        <x:v>Самара</x:v>
      </x:c>
      <x:c r="D12" s="3" t="str">
        <x:v>10 (11 — уточнять)</x:v>
      </x:c>
      <x:c r="E12" s="3" t="str">
        <x:v>Вступительные испытания и требования к поступающим уточняйте в школе.</x:v>
      </x:c>
      <x:c r="F12" s="3" t="str">
        <x:v>Сроки регистрации и испытаний школа публикует на своём сайте.</x:v>
      </x:c>
      <x:c r="G12" s="3" t="str">
        <x:v>Смотрите условия приёма</x:v>
      </x:c>
      <x:c r="H12" s="10" t="str">
        <x:f>IFERROR(HYPERLINK("https://lyceum.ssau.ru/","https://lyceum.ssau.ru/"),"https://lyceum.ssau.ru/")</x:f>
        <x:v>https://lyceum.ssau.ru/</x:v>
      </x:c>
      <x:c r="I12" s="3" t="str"/>
      <x:c r="J12" s="3" t="str"/>
      <x:c r="K12" s="3" t="str"/>
      <x:c r="L12" s="3" t="str"/>
      <x:c r="M12" s="8" t="n">
        <x:v>100</x:v>
      </x:c>
      <x:c r="N12" s="8" t="n">
        <x:v>80</x:v>
      </x:c>
      <x:c r="O12" s="8" t="n">
        <x:v>79</x:v>
      </x:c>
      <x:c r="P12" s="8" t="n">
        <x:v>81</x:v>
      </x:c>
      <x:c r="Q12" s="8" t="n">
        <x:v>64</x:v>
      </x:c>
      <x:c r="R12" s="8" t="n">
        <x:v>61</x:v>
      </x:c>
      <x:c r="S12" s="3" t="str">
        <x:v>Не отмечена в проверенных таблицах</x:v>
      </x:c>
      <x:c r="T12" s="3" t="str">
        <x:v>Не отмечена в проверенных таблицах</x:v>
      </x:c>
      <x:c r="U12" s="3" t="str"/>
      <x:c r="V12" s="3" t="str"/>
      <x:c r="W12" s="3" t="str"/>
      <x:c r="X12" s="3" t="str">
        <x:v>https://lyceum.ssau.ru/index.php/home/o-litsee; https://ssau.ru/info/history/1942-2002/sbornik/contents/5_9</x:v>
      </x:c>
      <x:c r="Y12" s="9" t="n">
        <x:v>46304</x:v>
      </x:c>
    </x:row>
    <x:row r="13" ht="80" customHeight="1">
      <x:c r="A13" s="3" t="str">
        <x:v>Брянский городской лицей № 1 имени А.С. Пушкина</x:v>
      </x:c>
      <x:c r="B13" s="3" t="str">
        <x:v>Брянская область</x:v>
      </x:c>
      <x:c r="C13" s="3" t="str">
        <x:v>Брянск</x:v>
      </x:c>
      <x:c r="D13" s="3" t="str">
        <x:v>7, 8, 10</x:v>
      </x:c>
      <x:c r="E13" s="3" t="str">
        <x:v>Вступительные испытания и требования к поступающим уточняйте в школе.</x:v>
      </x:c>
      <x:c r="F13" s="3" t="str">
        <x:v>Архив 2025: заявления апрель–июнь; даты 2027 уточняются</x:v>
      </x:c>
      <x:c r="G13" s="3" t="str">
        <x:v>Смотрите условия приёма</x:v>
      </x:c>
      <x:c r="H13" s="10" t="str">
        <x:f>IFERROR(HYPERLINK("https://gboulicey1.ru/","https://gboulicey1.ru/"),"https://gboulicey1.ru/")</x:f>
        <x:v>https://gboulicey1.ru/</x:v>
      </x:c>
      <x:c r="I13" s="3" t="str"/>
      <x:c r="J13" s="3" t="str"/>
      <x:c r="K13" s="3" t="str"/>
      <x:c r="L13" s="3" t="str"/>
      <x:c r="M13" s="8" t="n">
        <x:v>70</x:v>
      </x:c>
      <x:c r="N13" s="8" t="n">
        <x:v>70</x:v>
      </x:c>
      <x:c r="O13" s="8" t="n">
        <x:v>80</x:v>
      </x:c>
      <x:c r="P13" s="8"/>
      <x:c r="Q13" s="8"/>
      <x:c r="R13" s="8"/>
      <x:c r="S13" s="3" t="str">
        <x:v>Да</x:v>
      </x:c>
      <x:c r="T13" s="3" t="str">
        <x:v>Да</x:v>
      </x:c>
      <x:c r="U13" s="3" t="str"/>
      <x:c r="V13" s="3" t="str"/>
      <x:c r="W13" s="3" t="str"/>
      <x:c r="X13" s="10" t="str">
        <x:v>https://gboulicey1.ru/news/nashi-novosti/gbou-bryanskiy-gorodskoy-litsey-1-imeni-a-s-pushkina-osushchestvlyaet-priem-zayavleniy-dlya-obucheni/</x:v>
      </x:c>
      <x:c r="Y13" s="9" t="n">
        <x:v>46304</x:v>
      </x:c>
    </x:row>
    <x:row r="14" ht="80" customHeight="1">
      <x:c r="A14" s="3" t="str">
        <x:v>Гуманитарный лицей г. Томска</x:v>
      </x:c>
      <x:c r="B14" s="3" t="str">
        <x:v>Томская область</x:v>
      </x:c>
      <x:c r="C14" s="3" t="str">
        <x:v>Томск</x:v>
      </x:c>
      <x:c r="D14" s="3" t="str">
        <x:v>8–11 (обучение; классы набора уточнять)</x:v>
      </x:c>
      <x:c r="E14" s="3" t="str">
        <x:v>Вступительные испытания и требования к поступающим уточняйте в школе.</x:v>
      </x:c>
      <x:c r="F14" s="3" t="str">
        <x:v>Сроки и условия следующей кампании уточняйте на официальном сайте.</x:v>
      </x:c>
      <x:c r="G14" s="3" t="str">
        <x:v>Смотрите условия приёма</x:v>
      </x:c>
      <x:c r="H14" s="10" t="str">
        <x:f>IFERROR(HYPERLINK("https://lic-gumanitarnyj-tomsk-r69.gosweb.gosuslugi.ru/","https://lic-gumanitarnyj-tomsk-r69.gosweb.gosuslugi.ru/"),"https://lic-gumanitarnyj-tomsk-r69.gosweb.gosuslugi.ru/")</x:f>
        <x:v>https://lic-gumanitarnyj-tomsk-r69.gosweb.gosuslugi.ru/</x:v>
      </x:c>
      <x:c r="I14" s="3" t="str"/>
      <x:c r="J14" s="3" t="str"/>
      <x:c r="K14" s="3" t="str"/>
      <x:c r="L14" s="3" t="str"/>
      <x:c r="M14" s="8" t="n">
        <x:v>76</x:v>
      </x:c>
      <x:c r="N14" s="8" t="n">
        <x:v>79</x:v>
      </x:c>
      <x:c r="O14" s="8" t="n">
        <x:v>83</x:v>
      </x:c>
      <x:c r="P14" s="8" t="n">
        <x:v>62</x:v>
      </x:c>
      <x:c r="Q14" s="8" t="n">
        <x:v>72</x:v>
      </x:c>
      <x:c r="R14" s="8" t="n">
        <x:v>71</x:v>
      </x:c>
      <x:c r="S14" s="3" t="str">
        <x:v>Не отмечена в проверенных таблицах</x:v>
      </x:c>
      <x:c r="T14" s="3" t="str">
        <x:v>Не отмечена в проверенных таблицах</x:v>
      </x:c>
      <x:c r="U14" s="3" t="str"/>
      <x:c r="V14" s="3" t="str"/>
      <x:c r="W14" s="3" t="str"/>
      <x:c r="X14" s="3" t="str">
        <x:v>https://tomsk.gov.ru/opendata/front/getTable/id/236; https://opedagoge.ru/edu/tomsk/school/3122</x:v>
      </x:c>
      <x:c r="Y14" s="9" t="n">
        <x:v>46304</x:v>
      </x:c>
    </x:row>
    <x:row r="15" ht="80" customHeight="1">
      <x:c r="A15" s="3" t="str">
        <x:v>Школа № 2016</x:v>
      </x:c>
      <x:c r="B15" s="3" t="str">
        <x:v>Москва</x:v>
      </x:c>
      <x:c r="C15" s="3" t="str">
        <x:v>Москва</x:v>
      </x:c>
      <x:c r="D15" s="3" t="str"/>
      <x:c r="E15" s="3" t="str">
        <x:v>Условия приёма смотрите на сайте школы</x:v>
      </x:c>
      <x:c r="F15" s="3" t="str">
        <x:v>О сроках набора сообщает школа</x:v>
      </x:c>
      <x:c r="G15" s="3" t="str">
        <x:v>Смотрите условия приёма</x:v>
      </x:c>
      <x:c r="H15" s="3" t="str"/>
      <x:c r="I15" s="3" t="str"/>
      <x:c r="J15" s="3" t="str"/>
      <x:c r="K15" s="3" t="str"/>
      <x:c r="L15" s="3" t="str"/>
      <x:c r="M15" s="8" t="n">
        <x:v>40</x:v>
      </x:c>
      <x:c r="N15" s="8" t="n">
        <x:v>51</x:v>
      </x:c>
      <x:c r="O15" s="8" t="n">
        <x:v>85</x:v>
      </x:c>
      <x:c r="P15" s="8"/>
      <x:c r="Q15" s="8"/>
      <x:c r="R15" s="8"/>
      <x:c r="S15" s="3" t="str">
        <x:v>Не отмечена в проверенных таблицах</x:v>
      </x:c>
      <x:c r="T15" s="3" t="str">
        <x:v>Не отмечена в проверенных таблицах</x:v>
      </x:c>
      <x:c r="U15" s="3" t="str"/>
      <x:c r="V15" s="3" t="str"/>
      <x:c r="W15" s="3" t="str"/>
      <x:c r="X15" s="3" t="str"/>
      <x:c r="Y15" s="9" t="n">
        <x:v>46304</x:v>
      </x:c>
    </x:row>
    <x:row r="16" ht="80" customHeight="1">
      <x:c r="A16" s="3" t="str">
        <x:v>НОЧУ СОШ "Феникс"</x:v>
      </x:c>
      <x:c r="B16" s="3" t="str">
        <x:v>Москва</x:v>
      </x:c>
      <x:c r="C16" s="3" t="str">
        <x:v>Москва</x:v>
      </x:c>
      <x:c r="D16" s="3" t="str"/>
      <x:c r="E16" s="3" t="str">
        <x:v>Условия приёма смотрите на сайте школы</x:v>
      </x:c>
      <x:c r="F16" s="3" t="str">
        <x:v>О сроках набора сообщает школа</x:v>
      </x:c>
      <x:c r="G16" s="3" t="str">
        <x:v>Смотрите условия приёма</x:v>
      </x:c>
      <x:c r="H16" s="3" t="str"/>
      <x:c r="I16" s="3" t="str"/>
      <x:c r="J16" s="3" t="str"/>
      <x:c r="K16" s="3" t="str"/>
      <x:c r="L16" s="3" t="str"/>
      <x:c r="M16" s="8" t="n">
        <x:v>191</x:v>
      </x:c>
      <x:c r="N16" s="8" t="n">
        <x:v>169</x:v>
      </x:c>
      <x:c r="O16" s="8" t="n">
        <x:v>88</x:v>
      </x:c>
      <x:c r="P16" s="8"/>
      <x:c r="Q16" s="8"/>
      <x:c r="R16" s="8"/>
      <x:c r="S16" s="3" t="str">
        <x:v>Не отмечена в проверенных таблицах</x:v>
      </x:c>
      <x:c r="T16" s="3" t="str">
        <x:v>Не отмечена в проверенных таблицах</x:v>
      </x:c>
      <x:c r="U16" s="3" t="str"/>
      <x:c r="V16" s="3" t="str"/>
      <x:c r="W16" s="3" t="str"/>
      <x:c r="X16" s="3" t="str"/>
      <x:c r="Y16" s="9" t="n">
        <x:v>46304</x:v>
      </x:c>
    </x:row>
    <x:row r="17" ht="80" customHeight="1">
      <x:c r="A17" s="3" t="str">
        <x:v>Предуниверситарий МГЛУ</x:v>
      </x:c>
      <x:c r="B17" s="3" t="str">
        <x:v>Москва</x:v>
      </x:c>
      <x:c r="C17" s="3" t="str">
        <x:v>Москва</x:v>
      </x:c>
      <x:c r="D17" s="3" t="str"/>
      <x:c r="E17" s="3" t="str">
        <x:v>Условия приёма смотрите на сайте школы</x:v>
      </x:c>
      <x:c r="F17" s="3" t="str">
        <x:v>О сроках набора сообщает школа</x:v>
      </x:c>
      <x:c r="G17" s="3" t="str">
        <x:v>Смотрите условия приёма</x:v>
      </x:c>
      <x:c r="H17" s="3" t="str"/>
      <x:c r="I17" s="3" t="str"/>
      <x:c r="J17" s="3" t="str"/>
      <x:c r="K17" s="3" t="str"/>
      <x:c r="L17" s="3" t="str"/>
      <x:c r="M17" s="8" t="n">
        <x:v>91</x:v>
      </x:c>
      <x:c r="N17" s="8" t="n">
        <x:v>93</x:v>
      </x:c>
      <x:c r="O17" s="8" t="n">
        <x:v>89</x:v>
      </x:c>
      <x:c r="P17" s="8" t="n">
        <x:v>80</x:v>
      </x:c>
      <x:c r="Q17" s="8" t="n">
        <x:v>73</x:v>
      </x:c>
      <x:c r="R17" s="8" t="n">
        <x:v>88</x:v>
      </x:c>
      <x:c r="S17" s="3" t="str">
        <x:v>Не отмечена в проверенных таблицах</x:v>
      </x:c>
      <x:c r="T17" s="3" t="str">
        <x:v>Не отмечена в проверенных таблицах</x:v>
      </x:c>
      <x:c r="U17" s="3" t="str"/>
      <x:c r="V17" s="3" t="str"/>
      <x:c r="W17" s="3" t="str"/>
      <x:c r="X17" s="3" t="str"/>
      <x:c r="Y17" s="9" t="n">
        <x:v>46304</x:v>
      </x:c>
    </x:row>
    <x:row r="18" ht="80" customHeight="1">
      <x:c r="A18" s="3" t="str">
        <x:v>Городской классический лицей</x:v>
      </x:c>
      <x:c r="B18" s="3" t="str">
        <x:v>Кемеровская область</x:v>
      </x:c>
      <x:c r="C18" s="3" t="str">
        <x:v>Кемерово</x:v>
      </x:c>
      <x:c r="D18" s="3" t="str"/>
      <x:c r="E18" s="3" t="str">
        <x:v>Условия приёма смотрите на сайте школы</x:v>
      </x:c>
      <x:c r="F18" s="3" t="str">
        <x:v>О сроках набора сообщает школа</x:v>
      </x:c>
      <x:c r="G18" s="3" t="str">
        <x:v>Смотрите условия приёма</x:v>
      </x:c>
      <x:c r="H18" s="3" t="str"/>
      <x:c r="I18" s="3" t="str"/>
      <x:c r="J18" s="3" t="str"/>
      <x:c r="K18" s="3" t="str"/>
      <x:c r="L18" s="3" t="str"/>
      <x:c r="M18" s="8" t="n">
        <x:v>89</x:v>
      </x:c>
      <x:c r="N18" s="8" t="n">
        <x:v>90</x:v>
      </x:c>
      <x:c r="O18" s="8" t="n">
        <x:v>90</x:v>
      </x:c>
      <x:c r="P18" s="8"/>
      <x:c r="Q18" s="8"/>
      <x:c r="R18" s="8" t="n">
        <x:v>96</x:v>
      </x:c>
      <x:c r="S18" s="3" t="str">
        <x:v>Не отмечена в проверенных таблицах</x:v>
      </x:c>
      <x:c r="T18" s="3" t="str">
        <x:v>Не отмечена в проверенных таблицах</x:v>
      </x:c>
      <x:c r="U18" s="3" t="str"/>
      <x:c r="V18" s="3" t="str"/>
      <x:c r="W18" s="3" t="str"/>
      <x:c r="X18" s="3" t="str"/>
      <x:c r="Y18" s="9" t="n">
        <x:v>46304</x:v>
      </x:c>
    </x:row>
    <x:row r="19" ht="80" customHeight="1">
      <x:c r="A19" s="3" t="str">
        <x:v>Республиканский лицей-интернат</x:v>
      </x:c>
      <x:c r="B19" s="3" t="str">
        <x:v>Саха (Якутия)</x:v>
      </x:c>
      <x:c r="C19" s="3" t="str">
        <x:v>Якутск</x:v>
      </x:c>
      <x:c r="D19" s="3" t="str"/>
      <x:c r="E19" s="3" t="str">
        <x:v>Вступительные испытания и требования к поступающим уточняйте в школе.</x:v>
      </x:c>
      <x:c r="F19" s="3" t="str">
        <x:v>Сроки и условия следующей кампании уточняйте на официальном сайте.</x:v>
      </x:c>
      <x:c r="G19" s="3" t="str">
        <x:v>Смотрите условия приёма</x:v>
      </x:c>
      <x:c r="H19" s="10" t="str">
        <x:f>IFERROR(HYPERLINK("https://erelsakha.obr.sakha.gov.ru/","https://erelsakha.obr.sakha.gov.ru/"),"https://erelsakha.obr.sakha.gov.ru/")</x:f>
        <x:v>https://erelsakha.obr.sakha.gov.ru/</x:v>
      </x:c>
      <x:c r="I19" s="3" t="str"/>
      <x:c r="J19" s="3" t="str"/>
      <x:c r="K19" s="3" t="str"/>
      <x:c r="L19" s="3" t="str"/>
      <x:c r="M19" s="8" t="n">
        <x:v>64</x:v>
      </x:c>
      <x:c r="N19" s="8" t="n">
        <x:v>84</x:v>
      </x:c>
      <x:c r="O19" s="8" t="n">
        <x:v>91</x:v>
      </x:c>
      <x:c r="P19" s="8"/>
      <x:c r="Q19" s="8"/>
      <x:c r="R19" s="8"/>
      <x:c r="S19" s="3" t="str">
        <x:v>Не отмечена в проверенных таблицах</x:v>
      </x:c>
      <x:c r="T19" s="3" t="str">
        <x:v>Не отмечена в проверенных таблицах</x:v>
      </x:c>
      <x:c r="U19" s="3" t="str"/>
      <x:c r="V19" s="3" t="str"/>
      <x:c r="W19" s="3" t="str"/>
      <x:c r="X19" s="10" t="str">
        <x:v>https://ok.ru/group/70000001150844/topic/155320256906108</x:v>
      </x:c>
      <x:c r="Y19" s="9" t="n">
        <x:v>46304</x:v>
      </x:c>
    </x:row>
    <x:row r="20" ht="80" customHeight="1">
      <x:c r="A20" s="3" t="str">
        <x:v>Образовательный центр - Гимназия № 6 "Горностай"</x:v>
      </x:c>
      <x:c r="B20" s="3" t="str">
        <x:v>Новосибирская область</x:v>
      </x:c>
      <x:c r="C20" s="3" t="str">
        <x:v>Новосибирск</x:v>
      </x:c>
      <x:c r="D20" s="3" t="str">
        <x:v>5, 10 (индивидуальный отбор по успеваемости)</x:v>
      </x:c>
      <x:c r="E20" s="3" t="str">
        <x:v>Опубликованное положение предусматривает отбор с 5 класса по успеваемости, с 10 — по успеваемости и ГИА (русский, математика, 1–2 профильных предмета).</x:v>
      </x:c>
      <x:c r="F20" s="3" t="str">
        <x:v>Сроки и условия следующей кампании уточняйте на официальном сайте.</x:v>
      </x:c>
      <x:c r="G20" s="3" t="str">
        <x:v>Смотрите условия приёма</x:v>
      </x:c>
      <x:c r="H20" s="10" t="str">
        <x:f>IFERROR(HYPERLINK("https://gornostay.com/","https://gornostay.com/"),"https://gornostay.com/")</x:f>
        <x:v>https://gornostay.com/</x:v>
      </x:c>
      <x:c r="I20" s="3" t="str"/>
      <x:c r="J20" s="3" t="str"/>
      <x:c r="K20" s="3" t="str"/>
      <x:c r="L20" s="3" t="str"/>
      <x:c r="M20" s="8" t="n">
        <x:v>188</x:v>
      </x:c>
      <x:c r="N20" s="8" t="n">
        <x:v>124</x:v>
      </x:c>
      <x:c r="O20" s="8" t="n">
        <x:v>92</x:v>
      </x:c>
      <x:c r="P20" s="8"/>
      <x:c r="Q20" s="8"/>
      <x:c r="R20" s="8"/>
      <x:c r="S20" s="3" t="str">
        <x:v>Да</x:v>
      </x:c>
      <x:c r="T20" s="3" t="str">
        <x:v>Да</x:v>
      </x:c>
      <x:c r="U20" s="3" t="str"/>
      <x:c r="V20" s="3" t="str"/>
      <x:c r="W20" s="3" t="str"/>
      <x:c r="X20" s="3" t="str">
        <x:v>https://gornostay.com/wp-content/uploads/2021/01/Положение-о-порядке-приема-граждан-на-обучение.pdf</x:v>
      </x:c>
      <x:c r="Y20" s="9" t="n">
        <x:v>46304</x:v>
      </x:c>
    </x:row>
    <x:row r="21" ht="80" customHeight="1">
      <x:c r="A21" s="3" t="str">
        <x:v>Московский лицей "Ступени"</x:v>
      </x:c>
      <x:c r="B21" s="3" t="str">
        <x:v>Москва</x:v>
      </x:c>
      <x:c r="C21" s="3" t="str">
        <x:v>Москва</x:v>
      </x:c>
      <x:c r="D21" s="3" t="str"/>
      <x:c r="E21" s="3" t="str">
        <x:v>Условия приёма смотрите на сайте школы</x:v>
      </x:c>
      <x:c r="F21" s="3" t="str">
        <x:v>О сроках набора сообщает школа</x:v>
      </x:c>
      <x:c r="G21" s="3" t="str">
        <x:v>Смотрите условия приёма</x:v>
      </x:c>
      <x:c r="H21" s="3" t="str"/>
      <x:c r="I21" s="3" t="str"/>
      <x:c r="J21" s="3" t="str"/>
      <x:c r="K21" s="3" t="str"/>
      <x:c r="L21" s="3" t="str"/>
      <x:c r="M21" s="8" t="n">
        <x:v>198</x:v>
      </x:c>
      <x:c r="N21" s="8" t="n">
        <x:v>167</x:v>
      </x:c>
      <x:c r="O21" s="8" t="n">
        <x:v>96</x:v>
      </x:c>
      <x:c r="P21" s="8"/>
      <x:c r="Q21" s="8"/>
      <x:c r="R21" s="8"/>
      <x:c r="S21" s="3" t="str">
        <x:v>Не отмечена в проверенных таблицах</x:v>
      </x:c>
      <x:c r="T21" s="3" t="str">
        <x:v>Не отмечена в проверенных таблицах</x:v>
      </x:c>
      <x:c r="U21" s="3" t="str"/>
      <x:c r="V21" s="3" t="str"/>
      <x:c r="W21" s="3" t="str"/>
      <x:c r="X21" s="3" t="str"/>
      <x:c r="Y21" s="9" t="n">
        <x:v>46304</x:v>
      </x:c>
    </x:row>
    <x:row r="22" ht="80" customHeight="1">
      <x:c r="A22" s="3" t="str">
        <x:v>Инженерный лицей НГТУ</x:v>
      </x:c>
      <x:c r="B22" s="3" t="str">
        <x:v>Новосибирская область</x:v>
      </x:c>
      <x:c r="C22" s="3" t="str">
        <x:v>Новосибирск</x:v>
      </x:c>
      <x:c r="D22" s="3" t="str">
        <x:v>10 (2026); набор в 7 класс в 2026/2027 не проводится</x:v>
      </x:c>
      <x:c r="E22" s="3" t="str">
        <x:v>Есть архивная спецификация диагностической работы по математике для 7 класса (2023); на 2026/2027 официально объявлено отсутствие набора в 7 класс. Состав отбора в 10 класс требует уточнения.</x:v>
      </x:c>
      <x:c r="F22" s="3" t="str">
        <x:v>Сроки и условия следующей кампании уточняйте на официальном сайте.</x:v>
      </x:c>
      <x:c r="G22" s="3" t="str">
        <x:v>Смотрите условия приёма</x:v>
      </x:c>
      <x:c r="H22" s="10" t="str">
        <x:f>IFERROR(HYPERLINK("https://lyceum.nstu.ru/roditeliam","https://lyceum.nstu.ru/roditeliam"),"https://lyceum.nstu.ru/roditeliam")</x:f>
        <x:v>https://lyceum.nstu.ru/roditeliam</x:v>
      </x:c>
      <x:c r="I22" s="10" t="str">
        <x:f>IFERROR(HYPERLINK("https://lyceum.nstu.ru/content/477-dlya-budushchikh-semiklassnikov","https://lyceum.nstu.ru/content/477-dlya-budushchikh-semiklassnikov"),"https://lyceum.nstu.ru/content/477-dlya-budushchikh-semiklassnikov")</x:f>
        <x:v>https://lyceum.nstu.ru/content/477-dlya-budushchikh-semiklassnikov</x:v>
      </x:c>
      <x:c r="J22" s="3" t="str"/>
      <x:c r="K22" s="3" t="str"/>
      <x:c r="L22" s="3" t="str"/>
      <x:c r="M22" s="8"/>
      <x:c r="N22" s="8" t="n">
        <x:v>178</x:v>
      </x:c>
      <x:c r="O22" s="8" t="n">
        <x:v>97</x:v>
      </x:c>
      <x:c r="P22" s="8"/>
      <x:c r="Q22" s="8"/>
      <x:c r="R22" s="8" t="n">
        <x:v>69</x:v>
      </x:c>
      <x:c r="S22" s="3" t="str">
        <x:v>Не отмечена в проверенных таблицах</x:v>
      </x:c>
      <x:c r="T22" s="3" t="str">
        <x:v>Не отмечена в проверенных таблицах</x:v>
      </x:c>
      <x:c r="U22" s="3" t="str"/>
      <x:c r="V22" s="3" t="str"/>
      <x:c r="W22" s="3" t="str"/>
      <x:c r="X22" s="3" t="str">
        <x:v>https://lyceum.nstu.ru/roditeliam; https://lyceum.nstu.ru/content/477-dlya-budushchikh-semiklassnikov</x:v>
      </x:c>
      <x:c r="Y22" s="9" t="n">
        <x:v>46304</x:v>
      </x:c>
    </x:row>
    <x:row r="23" ht="80" customHeight="1">
      <x:c r="A23" s="3" t="str">
        <x:v>Гимназия № 2 (Екатеринбург)</x:v>
      </x:c>
      <x:c r="B23" s="3" t="str">
        <x:v>Свердловская область</x:v>
      </x:c>
      <x:c r="C23" s="3" t="str">
        <x:v>Екатеринбург</x:v>
      </x:c>
      <x:c r="D23" s="3" t="str">
        <x:v>5–11 по вакансиям</x:v>
      </x:c>
      <x:c r="E23" s="3" t="str">
        <x:v>Вступительные испытания и требования к поступающим уточняйте в школе.</x:v>
      </x:c>
      <x:c r="F23" s="3" t="str">
        <x:v>Отбор в 10-е классы — июнь–июль 2026; результаты 23 июля.</x:v>
      </x:c>
      <x:c r="G23" s="3" t="str">
        <x:v>Смотрите условия приёма</x:v>
      </x:c>
      <x:c r="H23" s="10" t="str">
        <x:f>IFERROR(HYPERLINK("https://xn--2-7sbirdczi9n.xn--80acgfbsl1azdqr.xn--p1ai/?section_id=36","https://xn--2-7sbirdczi9n.xn--80acgfbsl1azdqr.xn--p1ai/?section_id=36"),"https://xn--2-7sbirdczi9n.xn--80acgfbsl1azdqr.xn--p1ai/?section_id=36")</x:f>
        <x:v>https://xn--2-7sbirdczi9n.xn--80acgfbsl1azdqr.xn--p1ai/?section_id=36</x:v>
      </x:c>
      <x:c r="I23" s="3" t="str"/>
      <x:c r="J23" s="3" t="str"/>
      <x:c r="K23" s="3" t="str"/>
      <x:c r="L23" s="3" t="str"/>
      <x:c r="M23" s="8" t="n">
        <x:v>97</x:v>
      </x:c>
      <x:c r="N23" s="8" t="n">
        <x:v>91</x:v>
      </x:c>
      <x:c r="O23" s="8" t="n">
        <x:v>100</x:v>
      </x:c>
      <x:c r="P23" s="8"/>
      <x:c r="Q23" s="8"/>
      <x:c r="R23" s="8"/>
      <x:c r="S23" s="3" t="str">
        <x:v>Не отмечена в проверенных таблицах</x:v>
      </x:c>
      <x:c r="T23" s="3" t="str">
        <x:v>Не отмечена в проверенных таблицах</x:v>
      </x:c>
      <x:c r="U23" s="3" t="str"/>
      <x:c r="V23" s="3" t="str"/>
      <x:c r="W23" s="3" t="str"/>
      <x:c r="X23" s="3" t="str">
        <x:v>https://xn--2-7sbirdczi9n.xn--80acgfbsl1azdqr.xn--p1ai/?section_id=36; https://xn--2-7sbirdczi9n.xn--80acgfbsl1azdqr.xn--p1ai/?section_id=244</x:v>
      </x:c>
      <x:c r="Y23" s="9" t="n">
        <x:v>46304</x:v>
      </x:c>
    </x:row>
    <x:row r="24" ht="80" customHeight="1">
      <x:c r="A24" s="3" t="str">
        <x:v>Лицей-интернат "Центр одаренных детей"</x:v>
      </x:c>
      <x:c r="B24" s="3" t="str">
        <x:v>Нижегородская область</x:v>
      </x:c>
      <x:c r="C24" s="3" t="str">
        <x:v>Нижний Новгород</x:v>
      </x:c>
      <x:c r="D24" s="3" t="str">
        <x:v>Классы набора уточняются</x:v>
      </x:c>
      <x:c r="E24" s="3" t="str">
        <x:v>Вступительные испытания и требования к поступающим уточняйте в школе.</x:v>
      </x:c>
      <x:c r="F24" s="3" t="str">
        <x:v>Сроки следующего очного набора уточняются</x:v>
      </x:c>
      <x:c r="G24" s="3" t="str">
        <x:v>Смотрите условия приёма</x:v>
      </x:c>
      <x:c r="H24" s="10" t="str">
        <x:f>IFERROR(HYPERLINK("https://codnn.ru/","https://codnn.ru/"),"https://codnn.ru/")</x:f>
        <x:v>https://codnn.ru/</x:v>
      </x:c>
      <x:c r="I24" s="3" t="str"/>
      <x:c r="J24" s="3" t="str"/>
      <x:c r="K24" s="3" t="str"/>
      <x:c r="L24" s="3" t="str"/>
      <x:c r="M24" s="8" t="n">
        <x:v>75</x:v>
      </x:c>
      <x:c r="N24" s="8" t="n">
        <x:v>89</x:v>
      </x:c>
      <x:c r="O24" s="8" t="n">
        <x:v>102</x:v>
      </x:c>
      <x:c r="P24" s="8"/>
      <x:c r="Q24" s="8"/>
      <x:c r="R24" s="8"/>
      <x:c r="S24" s="3" t="str">
        <x:v>Не отмечена в проверенных таблицах</x:v>
      </x:c>
      <x:c r="T24" s="3" t="str">
        <x:v>Не отмечена в проверенных таблицах</x:v>
      </x:c>
      <x:c r="U24" s="3" t="str"/>
      <x:c r="V24" s="3" t="str"/>
      <x:c r="W24" s="3" t="str"/>
      <x:c r="X24" s="10" t="str">
        <x:v>https://imc.codnn.ru/</x:v>
      </x:c>
      <x:c r="Y24" s="9" t="n">
        <x:v>46304</x:v>
      </x:c>
    </x:row>
    <x:row r="25" ht="80" customHeight="1">
      <x:c r="A25" s="3" t="str">
        <x:v>Школа «НИКА»</x:v>
      </x:c>
      <x:c r="B25" s="3" t="str">
        <x:v>Москва</x:v>
      </x:c>
      <x:c r="C25" s="3" t="str">
        <x:v>Москва</x:v>
      </x:c>
      <x:c r="D25" s="3" t="str"/>
      <x:c r="E25" s="3" t="str">
        <x:v>Условия приёма смотрите на сайте школы</x:v>
      </x:c>
      <x:c r="F25" s="3" t="str">
        <x:v>О сроках набора сообщает школа</x:v>
      </x:c>
      <x:c r="G25" s="3" t="str">
        <x:v>Смотрите условия приёма</x:v>
      </x:c>
      <x:c r="H25" s="3" t="str"/>
      <x:c r="I25" s="3" t="str"/>
      <x:c r="J25" s="3" t="str"/>
      <x:c r="K25" s="3" t="str"/>
      <x:c r="L25" s="3" t="str"/>
      <x:c r="M25" s="8" t="n">
        <x:v>255</x:v>
      </x:c>
      <x:c r="N25" s="8" t="n">
        <x:v>224</x:v>
      </x:c>
      <x:c r="O25" s="8" t="n">
        <x:v>103</x:v>
      </x:c>
      <x:c r="P25" s="8"/>
      <x:c r="Q25" s="8"/>
      <x:c r="R25" s="8"/>
      <x:c r="S25" s="3" t="str">
        <x:v>Не отмечена в проверенных таблицах</x:v>
      </x:c>
      <x:c r="T25" s="3" t="str">
        <x:v>Не отмечена в проверенных таблицах</x:v>
      </x:c>
      <x:c r="U25" s="3" t="str"/>
      <x:c r="V25" s="3" t="str"/>
      <x:c r="W25" s="3" t="str"/>
      <x:c r="X25" s="3" t="str"/>
      <x:c r="Y25" s="9" t="n">
        <x:v>46304</x:v>
      </x:c>
    </x:row>
    <x:row r="26" ht="80" customHeight="1">
      <x:c r="A26" s="3" t="str">
        <x:v>Лицей № 2 (Чебоксары)</x:v>
      </x:c>
      <x:c r="B26" s="3" t="str">
        <x:v>Чувашия</x:v>
      </x:c>
      <x:c r="C26" s="3" t="str">
        <x:v>Чебоксары</x:v>
      </x:c>
      <x:c r="D26" s="3" t="str"/>
      <x:c r="E26" s="3" t="str">
        <x:v>Условия приёма смотрите на сайте школы</x:v>
      </x:c>
      <x:c r="F26" s="3" t="str">
        <x:v>О сроках набора сообщает школа</x:v>
      </x:c>
      <x:c r="G26" s="3" t="str">
        <x:v>Смотрите условия приёма</x:v>
      </x:c>
      <x:c r="H26" s="3" t="str"/>
      <x:c r="I26" s="3" t="str"/>
      <x:c r="J26" s="3" t="str"/>
      <x:c r="K26" s="3" t="str"/>
      <x:c r="L26" s="3" t="str"/>
      <x:c r="M26" s="8" t="n">
        <x:v>192</x:v>
      </x:c>
      <x:c r="N26" s="8" t="n">
        <x:v>109</x:v>
      </x:c>
      <x:c r="O26" s="8" t="n">
        <x:v>111</x:v>
      </x:c>
      <x:c r="P26" s="8"/>
      <x:c r="Q26" s="8"/>
      <x:c r="R26" s="8"/>
      <x:c r="S26" s="3" t="str">
        <x:v>Не отмечена в проверенных таблицах</x:v>
      </x:c>
      <x:c r="T26" s="3" t="str">
        <x:v>Не отмечена в проверенных таблицах</x:v>
      </x:c>
      <x:c r="U26" s="3" t="str"/>
      <x:c r="V26" s="3" t="str"/>
      <x:c r="W26" s="3" t="str"/>
      <x:c r="X26" s="3" t="str"/>
      <x:c r="Y26" s="9" t="n">
        <x:v>46304</x:v>
      </x:c>
    </x:row>
    <x:row r="27" ht="80" customHeight="1">
      <x:c r="A27" s="3" t="str">
        <x:v>Лицей № 84 имени В.А. Власова</x:v>
      </x:c>
      <x:c r="B27" s="3" t="str">
        <x:v>Кемеровская область</x:v>
      </x:c>
      <x:c r="C27" s="3" t="str">
        <x:v>Новокузнецк</x:v>
      </x:c>
      <x:c r="D27" s="3" t="str"/>
      <x:c r="E27" s="3" t="str">
        <x:v>Условия приёма смотрите на сайте школы</x:v>
      </x:c>
      <x:c r="F27" s="3" t="str">
        <x:v>О сроках набора сообщает школа</x:v>
      </x:c>
      <x:c r="G27" s="3" t="str">
        <x:v>Смотрите условия приёма</x:v>
      </x:c>
      <x:c r="H27" s="3" t="str"/>
      <x:c r="I27" s="3" t="str"/>
      <x:c r="J27" s="3" t="str"/>
      <x:c r="K27" s="3" t="str"/>
      <x:c r="L27" s="3" t="str"/>
      <x:c r="M27" s="8" t="n">
        <x:v>135</x:v>
      </x:c>
      <x:c r="N27" s="8" t="n">
        <x:v>108</x:v>
      </x:c>
      <x:c r="O27" s="8" t="n">
        <x:v>114</x:v>
      </x:c>
      <x:c r="P27" s="8"/>
      <x:c r="Q27" s="8"/>
      <x:c r="R27" s="8"/>
      <x:c r="S27" s="3" t="str">
        <x:v>Не отмечена в проверенных таблицах</x:v>
      </x:c>
      <x:c r="T27" s="3" t="str">
        <x:v>Не отмечена в проверенных таблицах</x:v>
      </x:c>
      <x:c r="U27" s="3" t="str"/>
      <x:c r="V27" s="3" t="str"/>
      <x:c r="W27" s="3" t="str"/>
      <x:c r="X27" s="3" t="str"/>
      <x:c r="Y27" s="9" t="n">
        <x:v>46304</x:v>
      </x:c>
    </x:row>
    <x:row r="28" ht="80" customHeight="1">
      <x:c r="A28" s="3" t="str">
        <x:v>Республиканский лицей для одаренных детей</x:v>
      </x:c>
      <x:c r="B28" s="3" t="str">
        <x:v>Мордовия</x:v>
      </x:c>
      <x:c r="C28" s="3" t="str">
        <x:v>Саранск</x:v>
      </x:c>
      <x:c r="D28" s="3" t="str"/>
      <x:c r="E28" s="3" t="str">
        <x:v>Условия приёма смотрите на сайте школы</x:v>
      </x:c>
      <x:c r="F28" s="3" t="str">
        <x:v>О сроках набора сообщает школа</x:v>
      </x:c>
      <x:c r="G28" s="3" t="str">
        <x:v>Смотрите условия приёма</x:v>
      </x:c>
      <x:c r="H28" s="3" t="str"/>
      <x:c r="I28" s="3" t="str"/>
      <x:c r="J28" s="3" t="str"/>
      <x:c r="K28" s="3" t="str"/>
      <x:c r="L28" s="3" t="str"/>
      <x:c r="M28" s="8" t="n">
        <x:v>98</x:v>
      </x:c>
      <x:c r="N28" s="8" t="n">
        <x:v>111</x:v>
      </x:c>
      <x:c r="O28" s="8" t="n">
        <x:v>118</x:v>
      </x:c>
      <x:c r="P28" s="8" t="n">
        <x:v>15</x:v>
      </x:c>
      <x:c r="Q28" s="8" t="n">
        <x:v>14</x:v>
      </x:c>
      <x:c r="R28" s="8" t="n">
        <x:v>13</x:v>
      </x:c>
      <x:c r="S28" s="3" t="str">
        <x:v>Да</x:v>
      </x:c>
      <x:c r="T28" s="3" t="str">
        <x:v>Да</x:v>
      </x:c>
      <x:c r="U28" s="3" t="str"/>
      <x:c r="V28" s="3" t="str"/>
      <x:c r="W28" s="3" t="str"/>
      <x:c r="X28" s="3" t="str"/>
      <x:c r="Y28" s="9" t="n">
        <x:v>46304</x:v>
      </x:c>
    </x:row>
    <x:row r="29" ht="80" customHeight="1">
      <x:c r="A29" s="3" t="str">
        <x:v>Лицей № 78 им. А.С. Пушкина</x:v>
      </x:c>
      <x:c r="B29" s="3" t="str">
        <x:v>Татарстан</x:v>
      </x:c>
      <x:c r="C29" s="3" t="str">
        <x:v>Набережные Челны</x:v>
      </x:c>
      <x:c r="D29" s="3" t="str">
        <x:v>10 (профили 2026/27)</x:v>
      </x:c>
      <x:c r="E29" s="3" t="str">
        <x:v>Вступительные испытания и требования к поступающим уточняйте в школе.</x:v>
      </x:c>
      <x:c r="F29" s="3" t="str">
        <x:v>Сроки регистрации и испытаний школа публикует на своём сайте.</x:v>
      </x:c>
      <x:c r="G29" s="3" t="str">
        <x:v>Смотрите условия приёма</x:v>
      </x:c>
      <x:c r="H29" s="10" t="str">
        <x:f>IFERROR(HYPERLINK("https://edu.tatar.ru/n_chelny/sch78/page400787.htm","https://edu.tatar.ru/n_chelny/sch78/page400787.htm"),"https://edu.tatar.ru/n_chelny/sch78/page400787.htm")</x:f>
        <x:v>https://edu.tatar.ru/n_chelny/sch78/page400787.htm</x:v>
      </x:c>
      <x:c r="I29" s="3" t="str"/>
      <x:c r="J29" s="3" t="str"/>
      <x:c r="K29" s="3" t="str"/>
      <x:c r="L29" s="3" t="str"/>
      <x:c r="M29" s="8" t="n">
        <x:v>137</x:v>
      </x:c>
      <x:c r="N29" s="8" t="n">
        <x:v>174</x:v>
      </x:c>
      <x:c r="O29" s="8" t="n">
        <x:v>119</x:v>
      </x:c>
      <x:c r="P29" s="8"/>
      <x:c r="Q29" s="8"/>
      <x:c r="R29" s="8"/>
      <x:c r="S29" s="3" t="str">
        <x:v>Не отмечена в проверенных таблицах</x:v>
      </x:c>
      <x:c r="T29" s="3" t="str">
        <x:v>Не отмечена в проверенных таблицах</x:v>
      </x:c>
      <x:c r="U29" s="3" t="str"/>
      <x:c r="V29" s="3" t="str"/>
      <x:c r="W29" s="3" t="str"/>
      <x:c r="X29" s="3" t="str">
        <x:v>https://edu.tatar.ru/n_chelny/sch78/page400787.htm; https://edu.tatar.ru/n_chelny/sch78/page5414110.htm</x:v>
      </x:c>
      <x:c r="Y29" s="9" t="n">
        <x:v>46304</x:v>
      </x:c>
    </x:row>
    <x:row r="30" ht="80" customHeight="1">
      <x:c r="A30" s="3" t="str">
        <x:v>Кировский физико-математический лицей</x:v>
      </x:c>
      <x:c r="B30" s="3" t="str">
        <x:v>Кировская область</x:v>
      </x:c>
      <x:c r="C30" s="3" t="str">
        <x:v>Киров</x:v>
      </x:c>
      <x:c r="D30" s="3" t="str"/>
      <x:c r="E30" s="3" t="str">
        <x:v>Вступительные испытания и требования к поступающим уточняйте в школе.</x:v>
      </x:c>
      <x:c r="F30" s="3" t="str">
        <x:v>Сроки регистрации и испытаний школа публикует на своём сайте.</x:v>
      </x:c>
      <x:c r="G30" s="3" t="str">
        <x:v>Смотрите условия приёма</x:v>
      </x:c>
      <x:c r="H30" s="10" t="str">
        <x:f>IFERROR(HYPERLINK("https://kpml.ru/","https://kpml.ru/"),"https://kpml.ru/")</x:f>
        <x:v>https://kpml.ru/</x:v>
      </x:c>
      <x:c r="I30" s="3" t="str"/>
      <x:c r="J30" s="3" t="str"/>
      <x:c r="K30" s="3" t="str"/>
      <x:c r="L30" s="3" t="str"/>
      <x:c r="M30" s="8" t="n">
        <x:v>121</x:v>
      </x:c>
      <x:c r="N30" s="8" t="n">
        <x:v>140</x:v>
      </x:c>
      <x:c r="O30" s="8" t="n">
        <x:v>120</x:v>
      </x:c>
      <x:c r="P30" s="8" t="n">
        <x:v>35</x:v>
      </x:c>
      <x:c r="Q30" s="8" t="n">
        <x:v>38</x:v>
      </x:c>
      <x:c r="R30" s="8" t="n">
        <x:v>33</x:v>
      </x:c>
      <x:c r="S30" s="3" t="str">
        <x:v>Да</x:v>
      </x:c>
      <x:c r="T30" s="3" t="str">
        <x:v>Да</x:v>
      </x:c>
      <x:c r="U30" s="3" t="str"/>
      <x:c r="V30" s="3" t="str"/>
      <x:c r="W30" s="3" t="str"/>
      <x:c r="X30" s="10" t="str">
        <x:v>https://www.kpml.ru/media/storage/file/20211130/1638285731358224.pdf</x:v>
      </x:c>
      <x:c r="Y30" s="9" t="n">
        <x:v>46304</x:v>
      </x:c>
    </x:row>
    <x:row r="31" ht="80" customHeight="1">
      <x:c r="A31" s="3" t="str">
        <x:v>Гимназия № 1 (Новосибирск)</x:v>
      </x:c>
      <x:c r="B31" s="3" t="str">
        <x:v>Новосибирская область</x:v>
      </x:c>
      <x:c r="C31" s="3" t="str">
        <x:v>Новосибирск</x:v>
      </x:c>
      <x:c r="D31" s="3" t="str"/>
      <x:c r="E31" s="3" t="str">
        <x:v>Вступительные испытания и требования к поступающим уточняйте в школе.</x:v>
      </x:c>
      <x:c r="F31" s="3" t="str">
        <x:v>Сроки и условия следующей кампании уточняйте на официальном сайте.</x:v>
      </x:c>
      <x:c r="G31" s="3" t="str">
        <x:v>Смотрите условия приёма</x:v>
      </x:c>
      <x:c r="H31" s="10" t="str">
        <x:f>IFERROR(HYPERLINK("https://gmsib.ru/","https://gmsib.ru/"),"https://gmsib.ru/")</x:f>
        <x:v>https://gmsib.ru/</x:v>
      </x:c>
      <x:c r="I31" s="3" t="str"/>
      <x:c r="J31" s="3" t="str"/>
      <x:c r="K31" s="3" t="str"/>
      <x:c r="L31" s="3" t="str"/>
      <x:c r="M31" s="8" t="n">
        <x:v>82</x:v>
      </x:c>
      <x:c r="N31" s="8" t="n">
        <x:v>83</x:v>
      </x:c>
      <x:c r="O31" s="8" t="n">
        <x:v>121</x:v>
      </x:c>
      <x:c r="P31" s="8"/>
      <x:c r="Q31" s="8"/>
      <x:c r="R31" s="8"/>
      <x:c r="S31" s="3" t="str">
        <x:v>Не отмечена в проверенных таблицах</x:v>
      </x:c>
      <x:c r="T31" s="3" t="str">
        <x:v>Не отмечена в проверенных таблицах</x:v>
      </x:c>
      <x:c r="U31" s="3" t="str"/>
      <x:c r="V31" s="3" t="str"/>
      <x:c r="W31" s="3" t="str"/>
      <x:c r="X31" s="3" t="str">
        <x:v>https://gmsib.ru/; https://gmsib.ru/svedeniya/vacantnie-mesta-dlya-priema/priem-v-perviy-klass/</x:v>
      </x:c>
      <x:c r="Y31" s="9" t="n">
        <x:v>46304</x:v>
      </x:c>
    </x:row>
    <x:row r="32" ht="80" customHeight="1">
      <x:c r="A32" s="3" t="str">
        <x:v>Школа № 1944</x:v>
      </x:c>
      <x:c r="B32" s="3" t="str">
        <x:v>Москва</x:v>
      </x:c>
      <x:c r="C32" s="3" t="str">
        <x:v>Москва</x:v>
      </x:c>
      <x:c r="D32" s="3" t="str"/>
      <x:c r="E32" s="3" t="str">
        <x:v>Условия приёма смотрите на сайте школы</x:v>
      </x:c>
      <x:c r="F32" s="3" t="str">
        <x:v>О сроках набора сообщает школа</x:v>
      </x:c>
      <x:c r="G32" s="3" t="str">
        <x:v>Смотрите условия приёма</x:v>
      </x:c>
      <x:c r="H32" s="3" t="str"/>
      <x:c r="I32" s="3" t="str"/>
      <x:c r="J32" s="3" t="str"/>
      <x:c r="K32" s="3" t="str"/>
      <x:c r="L32" s="3" t="str"/>
      <x:c r="M32" s="8" t="n">
        <x:v>133</x:v>
      </x:c>
      <x:c r="N32" s="8" t="n">
        <x:v>141</x:v>
      </x:c>
      <x:c r="O32" s="8" t="n">
        <x:v>123</x:v>
      </x:c>
      <x:c r="P32" s="8"/>
      <x:c r="Q32" s="8"/>
      <x:c r="R32" s="8"/>
      <x:c r="S32" s="3" t="str">
        <x:v>Не отмечена в проверенных таблицах</x:v>
      </x:c>
      <x:c r="T32" s="3" t="str">
        <x:v>Не отмечена в проверенных таблицах</x:v>
      </x:c>
      <x:c r="U32" s="3" t="str"/>
      <x:c r="V32" s="3" t="str"/>
      <x:c r="W32" s="3" t="str"/>
      <x:c r="X32" s="3" t="str"/>
      <x:c r="Y32" s="9" t="n">
        <x:v>46304</x:v>
      </x:c>
    </x:row>
    <x:row r="33" ht="80" customHeight="1">
      <x:c r="A33" s="3" t="str">
        <x:v>Вторая Санкт-Петербургская Гимназия</x:v>
      </x:c>
      <x:c r="B33" s="3" t="str">
        <x:v>Санкт-Петербург</x:v>
      </x:c>
      <x:c r="C33" s="3" t="str">
        <x:v>Санкт-Петербург</x:v>
      </x:c>
      <x:c r="D33" s="3" t="str">
        <x:v>Классы набора уточняются</x:v>
      </x:c>
      <x:c r="E33" s="3" t="str">
        <x:v>Вступительные испытания и требования к поступающим уточняйте в школе.</x:v>
      </x:c>
      <x:c r="F33" s="3" t="str">
        <x:v>Сроки регистрации и испытаний школа публикует на своём сайте.</x:v>
      </x:c>
      <x:c r="G33" s="3" t="str">
        <x:v>Смотрите условия приёма</x:v>
      </x:c>
      <x:c r="H33" s="10" t="str">
        <x:f>IFERROR(HYPERLINK("https://2spbg.ru/pages/72/postupaiushim/normativnie-documenti/","https://2spbg.ru/pages/72/postupaiushim/normativnie-documenti/"),"https://2spbg.ru/pages/72/postupaiushim/normativnie-documenti/")</x:f>
        <x:v>https://2spbg.ru/pages/72/postupaiushim/normativnie-documenti/</x:v>
      </x:c>
      <x:c r="I33" s="3" t="str"/>
      <x:c r="J33" s="3" t="str"/>
      <x:c r="K33" s="3" t="str"/>
      <x:c r="L33" s="3" t="str"/>
      <x:c r="M33" s="8" t="n">
        <x:v>86</x:v>
      </x:c>
      <x:c r="N33" s="8" t="n">
        <x:v>123</x:v>
      </x:c>
      <x:c r="O33" s="8" t="n">
        <x:v>127</x:v>
      </x:c>
      <x:c r="P33" s="8"/>
      <x:c r="Q33" s="8"/>
      <x:c r="R33" s="8"/>
      <x:c r="S33" s="3" t="str">
        <x:v>Не отмечена в проверенных таблицах</x:v>
      </x:c>
      <x:c r="T33" s="3" t="str">
        <x:v>Не отмечена в проверенных таблицах</x:v>
      </x:c>
      <x:c r="U33" s="3" t="str"/>
      <x:c r="V33" s="3" t="str"/>
      <x:c r="W33" s="3" t="str"/>
      <x:c r="X33" s="10" t="str">
        <x:v>https://2spbg.ru/pages/72/postupaiushim/normativnie-documenti/</x:v>
      </x:c>
      <x:c r="Y33" s="9" t="n">
        <x:v>46304</x:v>
      </x:c>
    </x:row>
    <x:row r="34" ht="80" customHeight="1">
      <x:c r="A34" s="3" t="str">
        <x:v>ЧУ СОШ "Олимп-Плюс"</x:v>
      </x:c>
      <x:c r="B34" s="3" t="str">
        <x:v>Москва</x:v>
      </x:c>
      <x:c r="C34" s="3" t="str">
        <x:v>Москва</x:v>
      </x:c>
      <x:c r="D34" s="3" t="str"/>
      <x:c r="E34" s="3" t="str">
        <x:v>Условия приёма смотрите на сайте школы</x:v>
      </x:c>
      <x:c r="F34" s="3" t="str">
        <x:v>О сроках набора сообщает школа</x:v>
      </x:c>
      <x:c r="G34" s="3" t="str">
        <x:v>Смотрите условия приёма</x:v>
      </x:c>
      <x:c r="H34" s="3" t="str"/>
      <x:c r="I34" s="3" t="str"/>
      <x:c r="J34" s="3" t="str"/>
      <x:c r="K34" s="3" t="str"/>
      <x:c r="L34" s="3" t="str"/>
      <x:c r="M34" s="8"/>
      <x:c r="N34" s="8" t="n">
        <x:v>273</x:v>
      </x:c>
      <x:c r="O34" s="8" t="n">
        <x:v>132</x:v>
      </x:c>
      <x:c r="P34" s="8"/>
      <x:c r="Q34" s="8"/>
      <x:c r="R34" s="8"/>
      <x:c r="S34" s="3" t="str">
        <x:v>Не отмечена в проверенных таблицах</x:v>
      </x:c>
      <x:c r="T34" s="3" t="str">
        <x:v>Не отмечена в проверенных таблицах</x:v>
      </x:c>
      <x:c r="U34" s="3" t="str"/>
      <x:c r="V34" s="3" t="str"/>
      <x:c r="W34" s="3" t="str"/>
      <x:c r="X34" s="3" t="str"/>
      <x:c r="Y34" s="9" t="n">
        <x:v>46304</x:v>
      </x:c>
    </x:row>
    <x:row r="35" ht="80" customHeight="1">
      <x:c r="A35" s="3" t="str">
        <x:v>Школа № 1529 имени А.С. Грибоедова</x:v>
      </x:c>
      <x:c r="B35" s="3" t="str">
        <x:v>Москва</x:v>
      </x:c>
      <x:c r="C35" s="3" t="str">
        <x:v>Москва</x:v>
      </x:c>
      <x:c r="D35" s="3" t="str"/>
      <x:c r="E35" s="3" t="str">
        <x:v>Условия приёма смотрите на сайте школы</x:v>
      </x:c>
      <x:c r="F35" s="3" t="str">
        <x:v>О сроках набора сообщает школа</x:v>
      </x:c>
      <x:c r="G35" s="3" t="str">
        <x:v>Смотрите условия приёма</x:v>
      </x:c>
      <x:c r="H35" s="3" t="str"/>
      <x:c r="I35" s="3" t="str"/>
      <x:c r="J35" s="3" t="str"/>
      <x:c r="K35" s="3" t="str"/>
      <x:c r="L35" s="3" t="str"/>
      <x:c r="M35" s="8" t="n">
        <x:v>108</x:v>
      </x:c>
      <x:c r="N35" s="8" t="n">
        <x:v>115</x:v>
      </x:c>
      <x:c r="O35" s="8" t="n">
        <x:v>133</x:v>
      </x:c>
      <x:c r="P35" s="8" t="n">
        <x:v>73</x:v>
      </x:c>
      <x:c r="Q35" s="8" t="n">
        <x:v>74</x:v>
      </x:c>
      <x:c r="R35" s="8" t="n">
        <x:v>59</x:v>
      </x:c>
      <x:c r="S35" s="3" t="str">
        <x:v>Не отмечена в проверенных таблицах</x:v>
      </x:c>
      <x:c r="T35" s="3" t="str">
        <x:v>Не отмечена в проверенных таблицах</x:v>
      </x:c>
      <x:c r="U35" s="3" t="str"/>
      <x:c r="V35" s="3" t="str"/>
      <x:c r="W35" s="3" t="str"/>
      <x:c r="X35" s="3" t="str"/>
      <x:c r="Y35" s="9" t="n">
        <x:v>46304</x:v>
      </x:c>
    </x:row>
    <x:row r="36" ht="80" customHeight="1">
      <x:c r="A36" s="3" t="str">
        <x:v>Школа Марьина Роща имени В.Ф. Орлова</x:v>
      </x:c>
      <x:c r="B36" s="3" t="str">
        <x:v>Москва</x:v>
      </x:c>
      <x:c r="C36" s="3" t="str">
        <x:v>Москва</x:v>
      </x:c>
      <x:c r="D36" s="3" t="str"/>
      <x:c r="E36" s="3" t="str">
        <x:v>Условия приёма смотрите на сайте школы</x:v>
      </x:c>
      <x:c r="F36" s="3" t="str">
        <x:v>О сроках набора сообщает школа</x:v>
      </x:c>
      <x:c r="G36" s="3" t="str">
        <x:v>Смотрите условия приёма</x:v>
      </x:c>
      <x:c r="H36" s="3" t="str"/>
      <x:c r="I36" s="3" t="str"/>
      <x:c r="J36" s="3" t="str"/>
      <x:c r="K36" s="3" t="str"/>
      <x:c r="L36" s="3" t="str"/>
      <x:c r="M36" s="8" t="n">
        <x:v>159</x:v>
      </x:c>
      <x:c r="N36" s="8" t="n">
        <x:v>156</x:v>
      </x:c>
      <x:c r="O36" s="8" t="n">
        <x:v>134</x:v>
      </x:c>
      <x:c r="P36" s="8"/>
      <x:c r="Q36" s="8"/>
      <x:c r="R36" s="8"/>
      <x:c r="S36" s="3" t="str">
        <x:v>Не отмечена в проверенных таблицах</x:v>
      </x:c>
      <x:c r="T36" s="3" t="str">
        <x:v>Не отмечена в проверенных таблицах</x:v>
      </x:c>
      <x:c r="U36" s="3" t="str"/>
      <x:c r="V36" s="3" t="str"/>
      <x:c r="W36" s="3" t="str"/>
      <x:c r="X36" s="3" t="str"/>
      <x:c r="Y36" s="9" t="n">
        <x:v>46304</x:v>
      </x:c>
    </x:row>
    <x:row r="37" ht="80" customHeight="1">
      <x:c r="A37" s="3" t="str">
        <x:v>Лицей № 4 (ТМОЛ)</x:v>
      </x:c>
      <x:c r="B37" s="3" t="str">
        <x:v>Ростовская область</x:v>
      </x:c>
      <x:c r="C37" s="3" t="str">
        <x:v>Таганрог</x:v>
      </x:c>
      <x:c r="D37" s="3" t="str">
        <x:v>8, 10 — архив, уточнять</x:v>
      </x:c>
      <x:c r="E37" s="3" t="str">
        <x:v>Вступительные испытания и требования к поступающим уточняйте в школе.</x:v>
      </x:c>
      <x:c r="F37" s="3" t="str">
        <x:v>Архив: ТМОЛиада в апреле; даты 2027 уточняются</x:v>
      </x:c>
      <x:c r="G37" s="3" t="str">
        <x:v>Смотрите условия приёма</x:v>
      </x:c>
      <x:c r="H37" s="10" t="str">
        <x:f>IFERROR(HYPERLINK("https://tmol.su/","https://tmol.su/"),"https://tmol.su/")</x:f>
        <x:v>https://tmol.su/</x:v>
      </x:c>
      <x:c r="I37" s="3" t="str"/>
      <x:c r="J37" s="3" t="str"/>
      <x:c r="K37" s="3" t="str"/>
      <x:c r="L37" s="3" t="str"/>
      <x:c r="M37" s="8" t="n">
        <x:v>171</x:v>
      </x:c>
      <x:c r="N37" s="8" t="n">
        <x:v>114</x:v>
      </x:c>
      <x:c r="O37" s="8" t="n">
        <x:v>137</x:v>
      </x:c>
      <x:c r="P37" s="8"/>
      <x:c r="Q37" s="8"/>
      <x:c r="R37" s="8" t="n">
        <x:v>84</x:v>
      </x:c>
      <x:c r="S37" s="3" t="str">
        <x:v>Не отмечена в проверенных таблицах</x:v>
      </x:c>
      <x:c r="T37" s="3" t="str">
        <x:v>Не отмечена в проверенных таблицах</x:v>
      </x:c>
      <x:c r="U37" s="3" t="str"/>
      <x:c r="V37" s="3" t="str"/>
      <x:c r="W37" s="3" t="str"/>
      <x:c r="X37" s="10" t="str">
        <x:v>https://tmol.su/feedback/?curPos=20&amp;cur_cc=642&amp;q=%2Ffeedback%2F</x:v>
      </x:c>
      <x:c r="Y37" s="9" t="n">
        <x:v>46304</x:v>
      </x:c>
    </x:row>
    <x:row r="38" ht="80" customHeight="1">
      <x:c r="A38" s="3" t="str">
        <x:v>Школа № 6 (Мытищи)</x:v>
      </x:c>
      <x:c r="B38" s="3" t="str">
        <x:v>Московская область</x:v>
      </x:c>
      <x:c r="C38" s="3" t="str">
        <x:v>Мытищи</x:v>
      </x:c>
      <x:c r="D38" s="3" t="str"/>
      <x:c r="E38" s="3" t="str">
        <x:v>Условия приёма смотрите на сайте школы</x:v>
      </x:c>
      <x:c r="F38" s="3" t="str">
        <x:v>О сроках набора сообщает школа</x:v>
      </x:c>
      <x:c r="G38" s="3" t="str">
        <x:v>Смотрите условия приёма</x:v>
      </x:c>
      <x:c r="H38" s="3" t="str"/>
      <x:c r="I38" s="3" t="str"/>
      <x:c r="J38" s="3" t="str"/>
      <x:c r="K38" s="3" t="str"/>
      <x:c r="L38" s="3" t="str"/>
      <x:c r="M38" s="8" t="n">
        <x:v>102</x:v>
      </x:c>
      <x:c r="N38" s="8" t="n">
        <x:v>103</x:v>
      </x:c>
      <x:c r="O38" s="8" t="n">
        <x:v>142</x:v>
      </x:c>
      <x:c r="P38" s="8"/>
      <x:c r="Q38" s="8"/>
      <x:c r="R38" s="8"/>
      <x:c r="S38" s="3" t="str">
        <x:v>Не отмечена в проверенных таблицах</x:v>
      </x:c>
      <x:c r="T38" s="3" t="str">
        <x:v>Не отмечена в проверенных таблицах</x:v>
      </x:c>
      <x:c r="U38" s="3" t="str"/>
      <x:c r="V38" s="3" t="str"/>
      <x:c r="W38" s="3" t="str"/>
      <x:c r="X38" s="3" t="str"/>
      <x:c r="Y38" s="9" t="n">
        <x:v>46304</x:v>
      </x:c>
    </x:row>
    <x:row r="39" ht="80" customHeight="1">
      <x:c r="A39" s="3" t="str">
        <x:v>Школа № 1505 "Преображенская"</x:v>
      </x:c>
      <x:c r="B39" s="3" t="str">
        <x:v>Москва</x:v>
      </x:c>
      <x:c r="C39" s="3" t="str">
        <x:v>Москва</x:v>
      </x:c>
      <x:c r="D39" s="3" t="str"/>
      <x:c r="E39" s="3" t="str">
        <x:v>Условия приёма смотрите на сайте школы</x:v>
      </x:c>
      <x:c r="F39" s="3" t="str">
        <x:v>О сроках набора сообщает школа</x:v>
      </x:c>
      <x:c r="G39" s="3" t="str">
        <x:v>Смотрите условия приёма</x:v>
      </x:c>
      <x:c r="H39" s="3" t="str"/>
      <x:c r="I39" s="3" t="str"/>
      <x:c r="J39" s="3" t="str"/>
      <x:c r="K39" s="3" t="str"/>
      <x:c r="L39" s="3" t="str"/>
      <x:c r="M39" s="8" t="n">
        <x:v>94</x:v>
      </x:c>
      <x:c r="N39" s="8" t="n">
        <x:v>125</x:v>
      </x:c>
      <x:c r="O39" s="8" t="n">
        <x:v>143</x:v>
      </x:c>
      <x:c r="P39" s="8"/>
      <x:c r="Q39" s="8"/>
      <x:c r="R39" s="8"/>
      <x:c r="S39" s="3" t="str">
        <x:v>Не отмечена в проверенных таблицах</x:v>
      </x:c>
      <x:c r="T39" s="3" t="str">
        <x:v>Не отмечена в проверенных таблицах</x:v>
      </x:c>
      <x:c r="U39" s="3" t="str"/>
      <x:c r="V39" s="3" t="str"/>
      <x:c r="W39" s="3" t="str"/>
      <x:c r="X39" s="3" t="str"/>
      <x:c r="Y39" s="9" t="n">
        <x:v>46304</x:v>
      </x:c>
    </x:row>
    <x:row r="40" ht="80" customHeight="1">
      <x:c r="A40" s="3" t="str">
        <x:v>Лицей № 14 имени Заслуженного учителя РФ А.М. Кузьмина</x:v>
      </x:c>
      <x:c r="B40" s="3" t="str">
        <x:v>Тамбовская область</x:v>
      </x:c>
      <x:c r="C40" s="3" t="str">
        <x:v>Тамбов</x:v>
      </x:c>
      <x:c r="D40" s="3" t="str">
        <x:v>Классы набора уточняются</x:v>
      </x:c>
      <x:c r="E40" s="3" t="str">
        <x:v>Вступительные испытания и требования к поступающим уточняйте в школе.</x:v>
      </x:c>
      <x:c r="F40" s="3" t="str">
        <x:v>Сроки регистрации и испытаний школа публикует на своём сайте.</x:v>
      </x:c>
      <x:c r="G40" s="3" t="str">
        <x:v>Смотрите условия приёма</x:v>
      </x:c>
      <x:c r="H40" s="10" t="str">
        <x:f>IFERROR(HYPERLINK("https://tofmal.gosuslugi.ru/","https://tofmal.gosuslugi.ru/"),"https://tofmal.gosuslugi.ru/")</x:f>
        <x:v>https://tofmal.gosuslugi.ru/</x:v>
      </x:c>
      <x:c r="I40" s="3" t="str"/>
      <x:c r="J40" s="3" t="str"/>
      <x:c r="K40" s="3" t="str"/>
      <x:c r="L40" s="3" t="str"/>
      <x:c r="M40" s="8" t="n">
        <x:v>114</x:v>
      </x:c>
      <x:c r="N40" s="8" t="n">
        <x:v>110</x:v>
      </x:c>
      <x:c r="O40" s="8" t="n">
        <x:v>144</x:v>
      </x:c>
      <x:c r="P40" s="8"/>
      <x:c r="Q40" s="8"/>
      <x:c r="R40" s="8"/>
      <x:c r="S40" s="3" t="str">
        <x:v>Не отмечена в проверенных таблицах</x:v>
      </x:c>
      <x:c r="T40" s="3" t="str">
        <x:v>Не отмечена в проверенных таблицах</x:v>
      </x:c>
      <x:c r="U40" s="3" t="str"/>
      <x:c r="V40" s="3" t="str"/>
      <x:c r="W40" s="3" t="str"/>
      <x:c r="X40" s="10" t="str">
        <x:v>https://base.garant.ru/411614729/f52b32b623103013c77c8c319c288f45/</x:v>
      </x:c>
      <x:c r="Y40" s="9" t="n">
        <x:v>46304</x:v>
      </x:c>
    </x:row>
    <x:row r="41" ht="80" customHeight="1">
      <x:c r="A41" s="3" t="str">
        <x:v>Красноярская университетская гимназия № 1 Универс</x:v>
      </x:c>
      <x:c r="B41" s="3" t="str">
        <x:v>Красноярский край</x:v>
      </x:c>
      <x:c r="C41" s="3" t="str">
        <x:v>Красноярск</x:v>
      </x:c>
      <x:c r="D41" s="3" t="str"/>
      <x:c r="E41" s="3" t="str">
        <x:v>Вступительные испытания и требования к поступающим уточняйте в школе.</x:v>
      </x:c>
      <x:c r="F41" s="3" t="str">
        <x:v>Сроки и условия следующей кампании уточняйте на официальном сайте.</x:v>
      </x:c>
      <x:c r="G41" s="3" t="str">
        <x:v>Смотрите условия приёма</x:v>
      </x:c>
      <x:c r="H41" s="10" t="str">
        <x:f>IFERROR(HYPERLINK("https://univers.gosuslugi.ru/","https://univers.gosuslugi.ru/"),"https://univers.gosuslugi.ru/")</x:f>
        <x:v>https://univers.gosuslugi.ru/</x:v>
      </x:c>
      <x:c r="I41" s="3" t="str"/>
      <x:c r="J41" s="3" t="str"/>
      <x:c r="K41" s="3" t="str"/>
      <x:c r="L41" s="3" t="str"/>
      <x:c r="M41" s="8" t="n">
        <x:v>78</x:v>
      </x:c>
      <x:c r="N41" s="8" t="n">
        <x:v>82</x:v>
      </x:c>
      <x:c r="O41" s="8" t="n">
        <x:v>150</x:v>
      </x:c>
      <x:c r="P41" s="8"/>
      <x:c r="Q41" s="8"/>
      <x:c r="R41" s="8"/>
      <x:c r="S41" s="3" t="str">
        <x:v>Не отмечена в проверенных таблицах</x:v>
      </x:c>
      <x:c r="T41" s="3" t="str">
        <x:v>Не отмечена в проверенных таблицах</x:v>
      </x:c>
      <x:c r="U41" s="3" t="str"/>
      <x:c r="V41" s="3" t="str"/>
      <x:c r="W41" s="3" t="str"/>
      <x:c r="X41" s="3" t="str">
        <x:v>https://www.admkrsk.ru/handbook/school/Pages/default.aspx; https://www.admkrsk.ru/press/news/Pages/000/news.aspx?RecordID=12758</x:v>
      </x:c>
      <x:c r="Y41" s="9" t="n">
        <x:v>46304</x:v>
      </x:c>
    </x:row>
    <x:row r="42" ht="80" customHeight="1">
      <x:c r="A42" s="3" t="str">
        <x:v>Школа "Свиблово"</x:v>
      </x:c>
      <x:c r="B42" s="3" t="str">
        <x:v>Москва</x:v>
      </x:c>
      <x:c r="C42" s="3" t="str">
        <x:v>Москва</x:v>
      </x:c>
      <x:c r="D42" s="3" t="str"/>
      <x:c r="E42" s="3" t="str">
        <x:v>Условия приёма смотрите на сайте школы</x:v>
      </x:c>
      <x:c r="F42" s="3" t="str">
        <x:v>О сроках набора сообщает школа</x:v>
      </x:c>
      <x:c r="G42" s="3" t="str">
        <x:v>Смотрите условия приёма</x:v>
      </x:c>
      <x:c r="H42" s="3" t="str"/>
      <x:c r="I42" s="3" t="str"/>
      <x:c r="J42" s="3" t="str"/>
      <x:c r="K42" s="3" t="str"/>
      <x:c r="L42" s="3" t="str"/>
      <x:c r="M42" s="8" t="n">
        <x:v>185</x:v>
      </x:c>
      <x:c r="N42" s="8" t="n">
        <x:v>160</x:v>
      </x:c>
      <x:c r="O42" s="8" t="n">
        <x:v>152</x:v>
      </x:c>
      <x:c r="P42" s="8"/>
      <x:c r="Q42" s="8"/>
      <x:c r="R42" s="8"/>
      <x:c r="S42" s="3" t="str">
        <x:v>Не отмечена в проверенных таблицах</x:v>
      </x:c>
      <x:c r="T42" s="3" t="str">
        <x:v>Не отмечена в проверенных таблицах</x:v>
      </x:c>
      <x:c r="U42" s="3" t="str"/>
      <x:c r="V42" s="3" t="str"/>
      <x:c r="W42" s="3" t="str"/>
      <x:c r="X42" s="3" t="str"/>
      <x:c r="Y42" s="9" t="n">
        <x:v>46304</x:v>
      </x:c>
    </x:row>
    <x:row r="43" ht="80" customHeight="1">
      <x:c r="A43" s="3" t="str">
        <x:v>Лицей "Технический"</x:v>
      </x:c>
      <x:c r="B43" s="3" t="str">
        <x:v>Приморский край</x:v>
      </x:c>
      <x:c r="C43" s="3" t="str">
        <x:v>Владивосток</x:v>
      </x:c>
      <x:c r="D43" s="3" t="str"/>
      <x:c r="E43" s="3" t="str">
        <x:v>Сторонние источники описывают математику и русский язык при поступлении в 7 класс; официальный сайт недоступен для проверки — требуется подтверждение школы.</x:v>
      </x:c>
      <x:c r="F43" s="3" t="str">
        <x:v>Сроки и условия следующей кампании уточняйте на официальном сайте.</x:v>
      </x:c>
      <x:c r="G43" s="3" t="str">
        <x:v>Смотрите условия приёма</x:v>
      </x:c>
      <x:c r="H43" s="10" t="str">
        <x:f>IFERROR(HYPERLINK("http://tl.pupils.ru/","http://tl.pupils.ru/"),"http://tl.pupils.ru/")</x:f>
        <x:v>http://tl.pupils.ru/</x:v>
      </x:c>
      <x:c r="I43" s="3" t="str"/>
      <x:c r="J43" s="3" t="str"/>
      <x:c r="K43" s="3" t="str"/>
      <x:c r="L43" s="3" t="str"/>
      <x:c r="M43" s="8" t="n">
        <x:v>99</x:v>
      </x:c>
      <x:c r="N43" s="8" t="n">
        <x:v>113</x:v>
      </x:c>
      <x:c r="O43" s="8" t="n">
        <x:v>155</x:v>
      </x:c>
      <x:c r="P43" s="8" t="n">
        <x:v>29</x:v>
      </x:c>
      <x:c r="Q43" s="8" t="n">
        <x:v>40</x:v>
      </x:c>
      <x:c r="R43" s="8" t="n">
        <x:v>49</x:v>
      </x:c>
      <x:c r="S43" s="3" t="str">
        <x:v>Не отмечена в проверенных таблицах</x:v>
      </x:c>
      <x:c r="T43" s="3" t="str">
        <x:v>Не отмечена в проверенных таблицах</x:v>
      </x:c>
      <x:c r="U43" s="3" t="str"/>
      <x:c r="V43" s="3" t="str"/>
      <x:c r="W43" s="3" t="str"/>
      <x:c r="X43" s="10" t="str">
        <x:v>https://www.tramitador.org/gu/department/2540100010000006473</x:v>
      </x:c>
      <x:c r="Y43" s="9" t="n">
        <x:v>46304</x:v>
      </x:c>
    </x:row>
    <x:row r="44" ht="80" customHeight="1">
      <x:c r="A44" s="3" t="str">
        <x:v>Гимназия № 3 в Академгородке</x:v>
      </x:c>
      <x:c r="B44" s="3" t="str">
        <x:v>Новосибирская область</x:v>
      </x:c>
      <x:c r="C44" s="3" t="str">
        <x:v>Новосибирск</x:v>
      </x:c>
      <x:c r="D44" s="3" t="str">
        <x:v>7, 9, 10 (объявления о дополнительном наборе 2026)</x:v>
      </x:c>
      <x:c r="E44" s="3" t="str">
        <x:v>Вступительные испытания и требования к поступающим уточняйте в школе.</x:v>
      </x:c>
      <x:c r="F44" s="3" t="str">
        <x:v>2026: добор 9–11 классов в июне; новый 7 класс и добор 9–10 инженерных — август.</x:v>
      </x:c>
      <x:c r="G44" s="3" t="str">
        <x:v>Смотрите условия приёма</x:v>
      </x:c>
      <x:c r="H44" s="10" t="str">
        <x:f>IFERROR(HYPERLINK("https://gym3.edusite.ru/sveden/vacant2.html","https://gym3.edusite.ru/sveden/vacant2.html"),"https://gym3.edusite.ru/sveden/vacant2.html")</x:f>
        <x:v>https://gym3.edusite.ru/sveden/vacant2.html</x:v>
      </x:c>
      <x:c r="I44" s="3" t="str"/>
      <x:c r="J44" s="3" t="str"/>
      <x:c r="K44" s="3" t="str"/>
      <x:c r="L44" s="3" t="str"/>
      <x:c r="M44" s="8" t="n">
        <x:v>233</x:v>
      </x:c>
      <x:c r="N44" s="8" t="n">
        <x:v>137</x:v>
      </x:c>
      <x:c r="O44" s="8" t="n">
        <x:v>156</x:v>
      </x:c>
      <x:c r="P44" s="8"/>
      <x:c r="Q44" s="8"/>
      <x:c r="R44" s="8"/>
      <x:c r="S44" s="3" t="str">
        <x:v>Не отмечена в проверенных таблицах</x:v>
      </x:c>
      <x:c r="T44" s="3" t="str">
        <x:v>Не отмечена в проверенных таблицах</x:v>
      </x:c>
      <x:c r="U44" s="3" t="str"/>
      <x:c r="V44" s="3" t="str"/>
      <x:c r="W44" s="3" t="str"/>
      <x:c r="X44" s="3" t="str">
        <x:v>https://gym3.edusite.ru/m1.html; https://gym3.edusite.ru/sveden/vacant2.html</x:v>
      </x:c>
      <x:c r="Y44" s="9" t="n">
        <x:v>46304</x:v>
      </x:c>
    </x:row>
    <x:row r="45" ht="80" customHeight="1">
      <x:c r="A45" s="3" t="str">
        <x:v>Центр образования и спорта "Москва-98"</x:v>
      </x:c>
      <x:c r="B45" s="3" t="str">
        <x:v>Москва</x:v>
      </x:c>
      <x:c r="C45" s="3" t="str">
        <x:v>Москва</x:v>
      </x:c>
      <x:c r="D45" s="3" t="str"/>
      <x:c r="E45" s="3" t="str">
        <x:v>Условия приёма смотрите на сайте школы</x:v>
      </x:c>
      <x:c r="F45" s="3" t="str">
        <x:v>О сроках набора сообщает школа</x:v>
      </x:c>
      <x:c r="G45" s="3" t="str">
        <x:v>Смотрите условия приёма</x:v>
      </x:c>
      <x:c r="H45" s="3" t="str"/>
      <x:c r="I45" s="3" t="str"/>
      <x:c r="J45" s="3" t="str"/>
      <x:c r="K45" s="3" t="str"/>
      <x:c r="L45" s="3" t="str"/>
      <x:c r="M45" s="8" t="n">
        <x:v>125</x:v>
      </x:c>
      <x:c r="N45" s="8" t="n">
        <x:v>171</x:v>
      </x:c>
      <x:c r="O45" s="8" t="n">
        <x:v>159</x:v>
      </x:c>
      <x:c r="P45" s="8"/>
      <x:c r="Q45" s="8"/>
      <x:c r="R45" s="8"/>
      <x:c r="S45" s="3" t="str">
        <x:v>Не отмечена в проверенных таблицах</x:v>
      </x:c>
      <x:c r="T45" s="3" t="str">
        <x:v>Не отмечена в проверенных таблицах</x:v>
      </x:c>
      <x:c r="U45" s="3" t="str"/>
      <x:c r="V45" s="3" t="str"/>
      <x:c r="W45" s="3" t="str"/>
      <x:c r="X45" s="3" t="str"/>
      <x:c r="Y45" s="9" t="n">
        <x:v>46304</x:v>
      </x:c>
    </x:row>
    <x:row r="46" ht="80" customHeight="1">
      <x:c r="A46" s="3" t="str">
        <x:v>Лицей № 344</x:v>
      </x:c>
      <x:c r="B46" s="3" t="str">
        <x:v>Санкт-Петербург</x:v>
      </x:c>
      <x:c r="C46" s="3" t="str">
        <x:v>Санкт-Петербург</x:v>
      </x:c>
      <x:c r="D46" s="3" t="str">
        <x:v>5, 7, 8, 9, 10 (донабор по вакансии)</x:v>
      </x:c>
      <x:c r="E46" s="3" t="str">
        <x:v>Вступительные испытания и требования к поступающим уточняйте в школе.</x:v>
      </x:c>
      <x:c r="F46" s="3" t="str">
        <x:v>Донабор 2026: регистрация с 18 августа, испытания с 26 августа</x:v>
      </x:c>
      <x:c r="G46" s="3" t="str">
        <x:v>Смотрите условия приёма</x:v>
      </x:c>
      <x:c r="H46" s="10" t="str">
        <x:f>IFERROR(HYPERLINK("https://licey344spb.ru/","https://licey344spb.ru/"),"https://licey344spb.ru/")</x:f>
        <x:v>https://licey344spb.ru/</x:v>
      </x:c>
      <x:c r="I46" s="3" t="str"/>
      <x:c r="J46" s="3" t="str"/>
      <x:c r="K46" s="3" t="str"/>
      <x:c r="L46" s="3" t="str"/>
      <x:c r="M46" s="8" t="n">
        <x:v>196</x:v>
      </x:c>
      <x:c r="N46" s="8" t="n">
        <x:v>179</x:v>
      </x:c>
      <x:c r="O46" s="8" t="n">
        <x:v>162</x:v>
      </x:c>
      <x:c r="P46" s="8" t="n">
        <x:v>98</x:v>
      </x:c>
      <x:c r="Q46" s="8" t="n">
        <x:v>84</x:v>
      </x:c>
      <x:c r="R46" s="8"/>
      <x:c r="S46" s="3" t="str">
        <x:v>Не отмечена в проверенных таблицах</x:v>
      </x:c>
      <x:c r="T46" s="3" t="str">
        <x:v>Не отмечена в проверенных таблицах</x:v>
      </x:c>
      <x:c r="U46" s="3" t="str"/>
      <x:c r="V46" s="3" t="str"/>
      <x:c r="W46" s="3" t="str"/>
      <x:c r="X46" s="10" t="str">
        <x:v>https://licey344spb.ru/novosti/dlya-roditeley/dopolnitelnyy-konkursnyy-otbor-v-5-7-8-9-i-10-klas/</x:v>
      </x:c>
      <x:c r="Y46" s="9" t="n">
        <x:v>46304</x:v>
      </x:c>
    </x:row>
    <x:row r="47" ht="80" customHeight="1">
      <x:c r="A47" s="3" t="str">
        <x:v>Лицей № 22 "Надежда Сибири"</x:v>
      </x:c>
      <x:c r="B47" s="3" t="str">
        <x:v>Новосибирская область</x:v>
      </x:c>
      <x:c r="C47" s="3" t="str">
        <x:v>Новосибирск</x:v>
      </x:c>
      <x:c r="D47" s="3" t="str"/>
      <x:c r="E47" s="3" t="str">
        <x:v>Вступительные испытания и требования к поступающим уточняйте в школе.</x:v>
      </x:c>
      <x:c r="F47" s="3" t="str">
        <x:v>Сроки и условия следующей кампании уточняйте на официальном сайте.</x:v>
      </x:c>
      <x:c r="G47" s="3" t="str">
        <x:v>Смотрите условия приёма</x:v>
      </x:c>
      <x:c r="H47" s="10" t="str">
        <x:f>IFERROR(HYPERLINK("https://xn--22-mlclgj2f.xn--p1ai/4736","https://xn--22-mlclgj2f.xn--p1ai/4736"),"https://xn--22-mlclgj2f.xn--p1ai/4736")</x:f>
        <x:v>https://xn--22-mlclgj2f.xn--p1ai/4736</x:v>
      </x:c>
      <x:c r="I47" s="3" t="str"/>
      <x:c r="J47" s="3" t="str"/>
      <x:c r="K47" s="3" t="str"/>
      <x:c r="L47" s="3" t="str"/>
      <x:c r="M47" s="8"/>
      <x:c r="N47" s="8" t="n">
        <x:v>190</x:v>
      </x:c>
      <x:c r="O47" s="8" t="n">
        <x:v>163</x:v>
      </x:c>
      <x:c r="P47" s="8"/>
      <x:c r="Q47" s="8"/>
      <x:c r="R47" s="8"/>
      <x:c r="S47" s="3" t="str">
        <x:v>Не отмечена в проверенных таблицах</x:v>
      </x:c>
      <x:c r="T47" s="3" t="str">
        <x:v>Не отмечена в проверенных таблицах</x:v>
      </x:c>
      <x:c r="U47" s="3" t="str"/>
      <x:c r="V47" s="3" t="str"/>
      <x:c r="W47" s="3" t="str"/>
      <x:c r="X47" s="10" t="str">
        <x:v>https://xn--22-mlclgj2f.xn--p1ai/</x:v>
      </x:c>
      <x:c r="Y47" s="9" t="n">
        <x:v>46304</x:v>
      </x:c>
    </x:row>
    <x:row r="48" ht="80" customHeight="1">
      <x:c r="A48" s="3" t="str">
        <x:v>Школа на Проспекте Вернадского</x:v>
      </x:c>
      <x:c r="B48" s="3" t="str">
        <x:v>Москва</x:v>
      </x:c>
      <x:c r="C48" s="3" t="str">
        <x:v>Москва</x:v>
      </x:c>
      <x:c r="D48" s="3" t="str"/>
      <x:c r="E48" s="3" t="str">
        <x:v>Условия приёма смотрите на сайте школы</x:v>
      </x:c>
      <x:c r="F48" s="3" t="str">
        <x:v>О сроках набора сообщает школа</x:v>
      </x:c>
      <x:c r="G48" s="3" t="str">
        <x:v>Смотрите условия приёма</x:v>
      </x:c>
      <x:c r="H48" s="3" t="str"/>
      <x:c r="I48" s="3" t="str"/>
      <x:c r="J48" s="3" t="str"/>
      <x:c r="K48" s="3" t="str"/>
      <x:c r="L48" s="3" t="str"/>
      <x:c r="M48" s="8" t="n">
        <x:v>251</x:v>
      </x:c>
      <x:c r="N48" s="8" t="n">
        <x:v>184</x:v>
      </x:c>
      <x:c r="O48" s="8" t="n">
        <x:v>164</x:v>
      </x:c>
      <x:c r="P48" s="8"/>
      <x:c r="Q48" s="8"/>
      <x:c r="R48" s="8"/>
      <x:c r="S48" s="3" t="str">
        <x:v>Не отмечена в проверенных таблицах</x:v>
      </x:c>
      <x:c r="T48" s="3" t="str">
        <x:v>Не отмечена в проверенных таблицах</x:v>
      </x:c>
      <x:c r="U48" s="3" t="str"/>
      <x:c r="V48" s="3" t="str"/>
      <x:c r="W48" s="3" t="str"/>
      <x:c r="X48" s="3" t="str"/>
      <x:c r="Y48" s="9" t="n">
        <x:v>46304</x:v>
      </x:c>
    </x:row>
    <x:row r="49" ht="80" customHeight="1">
      <x:c r="A49" s="3" t="str">
        <x:v>Горчаковский лицей МГИМО</x:v>
      </x:c>
      <x:c r="B49" s="3" t="str">
        <x:v>Московская область</x:v>
      </x:c>
      <x:c r="C49" s="3" t="str">
        <x:v>Одинцово</x:v>
      </x:c>
      <x:c r="D49" s="3" t="str"/>
      <x:c r="E49" s="3" t="str">
        <x:v>Условия приёма смотрите на сайте школы</x:v>
      </x:c>
      <x:c r="F49" s="3" t="str">
        <x:v>О сроках набора сообщает школа</x:v>
      </x:c>
      <x:c r="G49" s="3" t="str">
        <x:v>Смотрите условия приёма</x:v>
      </x:c>
      <x:c r="H49" s="3" t="str"/>
      <x:c r="I49" s="3" t="str"/>
      <x:c r="J49" s="3" t="str"/>
      <x:c r="K49" s="3" t="str"/>
      <x:c r="L49" s="3" t="str"/>
      <x:c r="M49" s="8" t="n">
        <x:v>161</x:v>
      </x:c>
      <x:c r="N49" s="8" t="n">
        <x:v>118</x:v>
      </x:c>
      <x:c r="O49" s="8" t="n">
        <x:v>165</x:v>
      </x:c>
      <x:c r="P49" s="8" t="n">
        <x:v>86</x:v>
      </x:c>
      <x:c r="Q49" s="8" t="n">
        <x:v>89</x:v>
      </x:c>
      <x:c r="R49" s="8" t="n">
        <x:v>66</x:v>
      </x:c>
      <x:c r="S49" s="3" t="str">
        <x:v>Не отмечена в проверенных таблицах</x:v>
      </x:c>
      <x:c r="T49" s="3" t="str">
        <x:v>Не отмечена в проверенных таблицах</x:v>
      </x:c>
      <x:c r="U49" s="3" t="str"/>
      <x:c r="V49" s="3" t="str"/>
      <x:c r="W49" s="3" t="str"/>
      <x:c r="X49" s="3" t="str"/>
      <x:c r="Y49" s="9" t="n">
        <x:v>46304</x:v>
      </x:c>
    </x:row>
    <x:row r="50" ht="80" customHeight="1">
      <x:c r="A50" s="3" t="str">
        <x:v>Лицей № 7 имени Героя Советского Союза Б.К. Чернышева</x:v>
      </x:c>
      <x:c r="B50" s="3" t="str">
        <x:v>Красноярский край</x:v>
      </x:c>
      <x:c r="C50" s="3" t="str">
        <x:v>Красноярск</x:v>
      </x:c>
      <x:c r="D50" s="3" t="str"/>
      <x:c r="E50" s="3" t="str">
        <x:v>Вступительные испытания и требования к поступающим уточняйте в школе.</x:v>
      </x:c>
      <x:c r="F50" s="3" t="str">
        <x:v>Сроки и условия следующей кампании уточняйте на официальном сайте.</x:v>
      </x:c>
      <x:c r="G50" s="3" t="str">
        <x:v>Смотрите условия приёма</x:v>
      </x:c>
      <x:c r="H50" s="10" t="str">
        <x:f>IFERROR(HYPERLINK("http://www.lyceum7.ru/","http://www.lyceum7.ru/"),"http://www.lyceum7.ru/")</x:f>
        <x:v>http://www.lyceum7.ru/</x:v>
      </x:c>
      <x:c r="I50" s="3" t="str"/>
      <x:c r="J50" s="3" t="str"/>
      <x:c r="K50" s="3" t="str"/>
      <x:c r="L50" s="3" t="str"/>
      <x:c r="M50" s="8" t="n">
        <x:v>140</x:v>
      </x:c>
      <x:c r="N50" s="8" t="n">
        <x:v>170</x:v>
      </x:c>
      <x:c r="O50" s="8" t="n">
        <x:v>168</x:v>
      </x:c>
      <x:c r="P50" s="8"/>
      <x:c r="Q50" s="8"/>
      <x:c r="R50" s="8"/>
      <x:c r="S50" s="3" t="str">
        <x:v>Не отмечена в проверенных таблицах</x:v>
      </x:c>
      <x:c r="T50" s="3" t="str">
        <x:v>Не отмечена в проверенных таблицах</x:v>
      </x:c>
      <x:c r="U50" s="3" t="str"/>
      <x:c r="V50" s="3" t="str"/>
      <x:c r="W50" s="3" t="str"/>
      <x:c r="X50" s="10" t="str">
        <x:v>https://edu.gov.ru/activity/main_activities/ran_schools/list_of_schools</x:v>
      </x:c>
      <x:c r="Y50" s="9" t="n">
        <x:v>46304</x:v>
      </x:c>
    </x:row>
    <x:row r="51" ht="80" customHeight="1">
      <x:c r="A51" s="3" t="str">
        <x:v>ЧОУ "Школа разговорных языков"</x:v>
      </x:c>
      <x:c r="B51" s="3" t="str">
        <x:v>Санкт-Петербург</x:v>
      </x:c>
      <x:c r="C51" s="3" t="str">
        <x:v>Санкт-Петербург</x:v>
      </x:c>
      <x:c r="D51" s="3" t="str"/>
      <x:c r="E51" s="3" t="str">
        <x:v>Условия приёма смотрите на сайте школы</x:v>
      </x:c>
      <x:c r="F51" s="3" t="str">
        <x:v>О сроках набора сообщает школа</x:v>
      </x:c>
      <x:c r="G51" s="3" t="str">
        <x:v>Смотрите условия приёма</x:v>
      </x:c>
      <x:c r="H51" s="3" t="str"/>
      <x:c r="I51" s="3" t="str"/>
      <x:c r="J51" s="3" t="str"/>
      <x:c r="K51" s="3" t="str"/>
      <x:c r="L51" s="3" t="str"/>
      <x:c r="M51" s="8"/>
      <x:c r="N51" s="8" t="n">
        <x:v>293</x:v>
      </x:c>
      <x:c r="O51" s="8" t="n">
        <x:v>170</x:v>
      </x:c>
      <x:c r="P51" s="8"/>
      <x:c r="Q51" s="8"/>
      <x:c r="R51" s="8"/>
      <x:c r="S51" s="3" t="str">
        <x:v>Не отмечена в проверенных таблицах</x:v>
      </x:c>
      <x:c r="T51" s="3" t="str">
        <x:v>Не отмечена в проверенных таблицах</x:v>
      </x:c>
      <x:c r="U51" s="3" t="str"/>
      <x:c r="V51" s="3" t="str"/>
      <x:c r="W51" s="3" t="str"/>
      <x:c r="X51" s="3" t="str"/>
      <x:c r="Y51" s="9" t="n">
        <x:v>46304</x:v>
      </x:c>
    </x:row>
    <x:row r="52" ht="80" customHeight="1">
      <x:c r="A52" s="3" t="str">
        <x:v>Средняя школа «Провинциальный колледж»</x:v>
      </x:c>
      <x:c r="B52" s="3" t="str">
        <x:v>Ярославская область</x:v>
      </x:c>
      <x:c r="C52" s="3" t="str">
        <x:v>Ярославль</x:v>
      </x:c>
      <x:c r="D52" s="3" t="str"/>
      <x:c r="E52" s="3" t="str">
        <x:v>Условия приёма смотрите на сайте школы</x:v>
      </x:c>
      <x:c r="F52" s="3" t="str">
        <x:v>О сроках набора сообщает школа</x:v>
      </x:c>
      <x:c r="G52" s="3" t="str">
        <x:v>Смотрите условия приёма</x:v>
      </x:c>
      <x:c r="H52" s="3" t="str"/>
      <x:c r="I52" s="3" t="str"/>
      <x:c r="J52" s="3" t="str"/>
      <x:c r="K52" s="3" t="str"/>
      <x:c r="L52" s="3" t="str"/>
      <x:c r="M52" s="8" t="n">
        <x:v>282</x:v>
      </x:c>
      <x:c r="N52" s="8" t="n">
        <x:v>221</x:v>
      </x:c>
      <x:c r="O52" s="8" t="n">
        <x:v>171</x:v>
      </x:c>
      <x:c r="P52" s="8"/>
      <x:c r="Q52" s="8"/>
      <x:c r="R52" s="8"/>
      <x:c r="S52" s="3" t="str">
        <x:v>Не отмечена в проверенных таблицах</x:v>
      </x:c>
      <x:c r="T52" s="3" t="str">
        <x:v>Не отмечена в проверенных таблицах</x:v>
      </x:c>
      <x:c r="U52" s="3" t="str"/>
      <x:c r="V52" s="3" t="str"/>
      <x:c r="W52" s="3" t="str"/>
      <x:c r="X52" s="3" t="str"/>
      <x:c r="Y52" s="9" t="n">
        <x:v>46304</x:v>
      </x:c>
    </x:row>
    <x:row r="53" ht="80" customHeight="1">
      <x:c r="A53" s="3" t="str">
        <x:v>ОАНО СОШ "Пенаты"</x:v>
      </x:c>
      <x:c r="B53" s="3" t="str">
        <x:v>Москва</x:v>
      </x:c>
      <x:c r="C53" s="3" t="str">
        <x:v>Москва</x:v>
      </x:c>
      <x:c r="D53" s="3" t="str"/>
      <x:c r="E53" s="3" t="str">
        <x:v>Условия приёма смотрите на сайте школы</x:v>
      </x:c>
      <x:c r="F53" s="3" t="str">
        <x:v>О сроках набора сообщает школа</x:v>
      </x:c>
      <x:c r="G53" s="3" t="str">
        <x:v>Смотрите условия приёма</x:v>
      </x:c>
      <x:c r="H53" s="3" t="str"/>
      <x:c r="I53" s="3" t="str"/>
      <x:c r="J53" s="3" t="str"/>
      <x:c r="K53" s="3" t="str"/>
      <x:c r="L53" s="3" t="str"/>
      <x:c r="M53" s="8"/>
      <x:c r="N53" s="8" t="n">
        <x:v>279</x:v>
      </x:c>
      <x:c r="O53" s="8" t="n">
        <x:v>173</x:v>
      </x:c>
      <x:c r="P53" s="8"/>
      <x:c r="Q53" s="8"/>
      <x:c r="R53" s="8"/>
      <x:c r="S53" s="3" t="str">
        <x:v>Не отмечена в проверенных таблицах</x:v>
      </x:c>
      <x:c r="T53" s="3" t="str">
        <x:v>Не отмечена в проверенных таблицах</x:v>
      </x:c>
      <x:c r="U53" s="3" t="str"/>
      <x:c r="V53" s="3" t="str"/>
      <x:c r="W53" s="3" t="str"/>
      <x:c r="X53" s="3" t="str"/>
      <x:c r="Y53" s="9" t="n">
        <x:v>46304</x:v>
      </x:c>
    </x:row>
    <x:row r="54" ht="80" customHeight="1">
      <x:c r="A54" s="3" t="str">
        <x:v>Общеобразовательный лицей "АМТЭК"</x:v>
      </x:c>
      <x:c r="B54" s="3" t="str">
        <x:v>Вологодская область</x:v>
      </x:c>
      <x:c r="C54" s="3" t="str">
        <x:v>Череповец</x:v>
      </x:c>
      <x:c r="D54" s="3" t="str"/>
      <x:c r="E54" s="3" t="str">
        <x:v>Условия приёма смотрите на сайте школы</x:v>
      </x:c>
      <x:c r="F54" s="3" t="str">
        <x:v>О сроках набора сообщает школа</x:v>
      </x:c>
      <x:c r="G54" s="3" t="str">
        <x:v>Смотрите условия приёма</x:v>
      </x:c>
      <x:c r="H54" s="3" t="str"/>
      <x:c r="I54" s="3" t="str"/>
      <x:c r="J54" s="3" t="str"/>
      <x:c r="K54" s="3" t="str"/>
      <x:c r="L54" s="3" t="str"/>
      <x:c r="M54" s="8" t="n">
        <x:v>286</x:v>
      </x:c>
      <x:c r="N54" s="8" t="n">
        <x:v>200</x:v>
      </x:c>
      <x:c r="O54" s="8" t="n">
        <x:v>177</x:v>
      </x:c>
      <x:c r="P54" s="8"/>
      <x:c r="Q54" s="8"/>
      <x:c r="R54" s="8"/>
      <x:c r="S54" s="3" t="str">
        <x:v>Не отмечена в проверенных таблицах</x:v>
      </x:c>
      <x:c r="T54" s="3" t="str">
        <x:v>Не отмечена в проверенных таблицах</x:v>
      </x:c>
      <x:c r="U54" s="3" t="str"/>
      <x:c r="V54" s="3" t="str"/>
      <x:c r="W54" s="3" t="str"/>
      <x:c r="X54" s="3" t="str"/>
      <x:c r="Y54" s="9" t="n">
        <x:v>46304</x:v>
      </x:c>
    </x:row>
    <x:row r="55" ht="80" customHeight="1">
      <x:c r="A55" s="3" t="str">
        <x:v>Адымнар - Казань</x:v>
      </x:c>
      <x:c r="B55" s="3" t="str">
        <x:v>Татарстан</x:v>
      </x:c>
      <x:c r="C55" s="3" t="str">
        <x:v>Казань</x:v>
      </x:c>
      <x:c r="D55" s="3" t="str"/>
      <x:c r="E55" s="3" t="str">
        <x:v>Условия приёма смотрите на сайте школы</x:v>
      </x:c>
      <x:c r="F55" s="3" t="str">
        <x:v>О сроках набора сообщает школа</x:v>
      </x:c>
      <x:c r="G55" s="3" t="str">
        <x:v>Смотрите условия приёма</x:v>
      </x:c>
      <x:c r="H55" s="3" t="str"/>
      <x:c r="I55" s="3" t="str"/>
      <x:c r="J55" s="3" t="str"/>
      <x:c r="K55" s="3" t="str"/>
      <x:c r="L55" s="3" t="str"/>
      <x:c r="M55" s="8"/>
      <x:c r="N55" s="8"/>
      <x:c r="O55" s="8" t="n">
        <x:v>178</x:v>
      </x:c>
      <x:c r="P55" s="8"/>
      <x:c r="Q55" s="8"/>
      <x:c r="R55" s="8"/>
      <x:c r="S55" s="3" t="str">
        <x:v>Не отмечена в проверенных таблицах</x:v>
      </x:c>
      <x:c r="T55" s="3" t="str">
        <x:v>Не отмечена в проверенных таблицах</x:v>
      </x:c>
      <x:c r="U55" s="3" t="str"/>
      <x:c r="V55" s="3" t="str"/>
      <x:c r="W55" s="3" t="str"/>
      <x:c r="X55" s="3" t="str"/>
      <x:c r="Y55" s="9" t="n">
        <x:v>46304</x:v>
      </x:c>
    </x:row>
    <x:row r="56" ht="80" customHeight="1">
      <x:c r="A56" s="3" t="str">
        <x:v>Лицей № 2 имени Б.А. Слободскова</x:v>
      </x:c>
      <x:c r="B56" s="3" t="str">
        <x:v>Тульская область</x:v>
      </x:c>
      <x:c r="C56" s="3" t="str">
        <x:v>Тула</x:v>
      </x:c>
      <x:c r="D56" s="3" t="str"/>
      <x:c r="E56" s="3" t="str">
        <x:v>Условия приёма смотрите на сайте школы</x:v>
      </x:c>
      <x:c r="F56" s="3" t="str">
        <x:v>О сроках набора сообщает школа</x:v>
      </x:c>
      <x:c r="G56" s="3" t="str">
        <x:v>Смотрите условия приёма</x:v>
      </x:c>
      <x:c r="H56" s="3" t="str"/>
      <x:c r="I56" s="3" t="str"/>
      <x:c r="J56" s="3" t="str"/>
      <x:c r="K56" s="3" t="str"/>
      <x:c r="L56" s="3" t="str"/>
      <x:c r="M56" s="8" t="n">
        <x:v>152</x:v>
      </x:c>
      <x:c r="N56" s="8" t="n">
        <x:v>207</x:v>
      </x:c>
      <x:c r="O56" s="8" t="n">
        <x:v>179</x:v>
      </x:c>
      <x:c r="P56" s="8"/>
      <x:c r="Q56" s="8"/>
      <x:c r="R56" s="8"/>
      <x:c r="S56" s="3" t="str">
        <x:v>Не отмечена в проверенных таблицах</x:v>
      </x:c>
      <x:c r="T56" s="3" t="str">
        <x:v>Не отмечена в проверенных таблицах</x:v>
      </x:c>
      <x:c r="U56" s="3" t="str"/>
      <x:c r="V56" s="3" t="str"/>
      <x:c r="W56" s="3" t="str"/>
      <x:c r="X56" s="3" t="str"/>
      <x:c r="Y56" s="9" t="n">
        <x:v>46304</x:v>
      </x:c>
    </x:row>
    <x:row r="57" ht="80" customHeight="1">
      <x:c r="A57" s="3" t="str">
        <x:v>Гимназия № 35 (Екатеринбург)</x:v>
      </x:c>
      <x:c r="B57" s="3" t="str">
        <x:v>Свердловская область</x:v>
      </x:c>
      <x:c r="C57" s="3" t="str">
        <x:v>Екатеринбург</x:v>
      </x:c>
      <x:c r="D57" s="3" t="str">
        <x:v>10</x:v>
      </x:c>
      <x:c r="E57" s="3" t="str">
        <x:v>Вступительные испытания и требования к поступающим уточняйте в школе.</x:v>
      </x:c>
      <x:c r="F57" s="3" t="str">
        <x:v>Сроки регистрации и испытаний школа публикует на своём сайте.</x:v>
      </x:c>
      <x:c r="G57" s="3" t="str">
        <x:v>Смотрите условия приёма</x:v>
      </x:c>
      <x:c r="H57" s="10" t="str">
        <x:f>IFERROR(HYPERLINK("https://xn--35-6kclvec3aj7p.xn--80acgfbsl1azdqr.xn--p1ai/?section_id=353","https://xn--35-6kclvec3aj7p.xn--80acgfbsl1azdqr.xn--p1ai/?section_id=353"),"https://xn--35-6kclvec3aj7p.xn--80acgfbsl1azdqr.xn--p1ai/?section_id=353")</x:f>
        <x:v>https://xn--35-6kclvec3aj7p.xn--80acgfbsl1azdqr.xn--p1ai/?section_id=353</x:v>
      </x:c>
      <x:c r="I57" s="3" t="str"/>
      <x:c r="J57" s="3" t="str"/>
      <x:c r="K57" s="3" t="str"/>
      <x:c r="L57" s="3" t="str"/>
      <x:c r="M57" s="8" t="n">
        <x:v>247</x:v>
      </x:c>
      <x:c r="N57" s="8" t="n">
        <x:v>176</x:v>
      </x:c>
      <x:c r="O57" s="8" t="n">
        <x:v>183</x:v>
      </x:c>
      <x:c r="P57" s="8"/>
      <x:c r="Q57" s="8"/>
      <x:c r="R57" s="8"/>
      <x:c r="S57" s="3" t="str">
        <x:v>Не отмечена в проверенных таблицах</x:v>
      </x:c>
      <x:c r="T57" s="3" t="str">
        <x:v>Не отмечена в проверенных таблицах</x:v>
      </x:c>
      <x:c r="U57" s="3" t="str"/>
      <x:c r="V57" s="3" t="str"/>
      <x:c r="W57" s="3" t="str"/>
      <x:c r="X57" s="10" t="str">
        <x:v>https://xn--35-6kclvec3aj7p.xn--80acgfbsl1azdqr.xn--p1ai/?section_id=353</x:v>
      </x:c>
      <x:c r="Y57" s="9" t="n">
        <x:v>46304</x:v>
      </x:c>
    </x:row>
    <x:row r="58" ht="80" customHeight="1">
      <x:c r="A58" s="3" t="str">
        <x:v>Президентский лицей "Сириус"</x:v>
      </x:c>
      <x:c r="B58" s="3" t="str">
        <x:v>Краснодарский край</x:v>
      </x:c>
      <x:c r="C58" s="3" t="str">
        <x:v>Сириус</x:v>
      </x:c>
      <x:c r="D58" s="3" t="str"/>
      <x:c r="E58" s="3" t="str">
        <x:v>Условия приёма смотрите на сайте школы</x:v>
      </x:c>
      <x:c r="F58" s="3" t="str">
        <x:v>О сроках набора сообщает школа</x:v>
      </x:c>
      <x:c r="G58" s="3" t="str">
        <x:v>Смотрите условия приёма</x:v>
      </x:c>
      <x:c r="H58" s="3" t="str"/>
      <x:c r="I58" s="3" t="str"/>
      <x:c r="J58" s="3" t="str"/>
      <x:c r="K58" s="3" t="str"/>
      <x:c r="L58" s="3" t="str"/>
      <x:c r="M58" s="8"/>
      <x:c r="N58" s="8"/>
      <x:c r="O58" s="8" t="n">
        <x:v>185</x:v>
      </x:c>
      <x:c r="P58" s="8"/>
      <x:c r="Q58" s="8" t="n">
        <x:v>59</x:v>
      </x:c>
      <x:c r="R58" s="8" t="n">
        <x:v>56</x:v>
      </x:c>
      <x:c r="S58" s="3" t="str">
        <x:v>Не отмечена в проверенных таблицах</x:v>
      </x:c>
      <x:c r="T58" s="3" t="str">
        <x:v>Не отмечена в проверенных таблицах</x:v>
      </x:c>
      <x:c r="U58" s="3" t="str"/>
      <x:c r="V58" s="3" t="str"/>
      <x:c r="W58" s="3" t="str"/>
      <x:c r="X58" s="3" t="str"/>
      <x:c r="Y58" s="9" t="n">
        <x:v>46304</x:v>
      </x:c>
    </x:row>
    <x:row r="59" ht="80" customHeight="1">
      <x:c r="A59" s="3" t="str">
        <x:v>Гимназия № 5 (Чебоксары)</x:v>
      </x:c>
      <x:c r="B59" s="3" t="str">
        <x:v>Чувашия</x:v>
      </x:c>
      <x:c r="C59" s="3" t="str">
        <x:v>Чебоксары</x:v>
      </x:c>
      <x:c r="D59" s="3" t="str"/>
      <x:c r="E59" s="3" t="str">
        <x:v>Условия приёма смотрите на сайте школы</x:v>
      </x:c>
      <x:c r="F59" s="3" t="str">
        <x:v>О сроках набора сообщает школа</x:v>
      </x:c>
      <x:c r="G59" s="3" t="str">
        <x:v>Смотрите условия приёма</x:v>
      </x:c>
      <x:c r="H59" s="3" t="str"/>
      <x:c r="I59" s="3" t="str"/>
      <x:c r="J59" s="3" t="str"/>
      <x:c r="K59" s="3" t="str"/>
      <x:c r="L59" s="3" t="str"/>
      <x:c r="M59" s="8"/>
      <x:c r="N59" s="8" t="n">
        <x:v>197</x:v>
      </x:c>
      <x:c r="O59" s="8" t="n">
        <x:v>186</x:v>
      </x:c>
      <x:c r="P59" s="8"/>
      <x:c r="Q59" s="8"/>
      <x:c r="R59" s="8"/>
      <x:c r="S59" s="3" t="str">
        <x:v>Не отмечена в проверенных таблицах</x:v>
      </x:c>
      <x:c r="T59" s="3" t="str">
        <x:v>Не отмечена в проверенных таблицах</x:v>
      </x:c>
      <x:c r="U59" s="3" t="str"/>
      <x:c r="V59" s="3" t="str"/>
      <x:c r="W59" s="3" t="str"/>
      <x:c r="X59" s="3" t="str"/>
      <x:c r="Y59" s="9" t="n">
        <x:v>46304</x:v>
      </x:c>
    </x:row>
    <x:row r="60" ht="80" customHeight="1">
      <x:c r="A60" s="3" t="str">
        <x:v>Физико-математический лицей № 5 г. Долгопрудный</x:v>
      </x:c>
      <x:c r="B60" s="3" t="str">
        <x:v>Московская область</x:v>
      </x:c>
      <x:c r="C60" s="3" t="str">
        <x:v>Долгопрудный</x:v>
      </x:c>
      <x:c r="D60" s="3" t="str"/>
      <x:c r="E60" s="3" t="str">
        <x:v>Условия приёма смотрите на сайте школы</x:v>
      </x:c>
      <x:c r="F60" s="3" t="str">
        <x:v>О сроках набора сообщает школа</x:v>
      </x:c>
      <x:c r="G60" s="3" t="str">
        <x:v>Смотрите условия приёма</x:v>
      </x:c>
      <x:c r="H60" s="3" t="str"/>
      <x:c r="I60" s="3" t="str"/>
      <x:c r="J60" s="3" t="str"/>
      <x:c r="K60" s="3" t="str"/>
      <x:c r="L60" s="3" t="str"/>
      <x:c r="M60" s="8" t="n">
        <x:v>131</x:v>
      </x:c>
      <x:c r="N60" s="8" t="n">
        <x:v>204</x:v>
      </x:c>
      <x:c r="O60" s="8" t="n">
        <x:v>187</x:v>
      </x:c>
      <x:c r="P60" s="8" t="n">
        <x:v>11</x:v>
      </x:c>
      <x:c r="Q60" s="8" t="n">
        <x:v>23</x:v>
      </x:c>
      <x:c r="R60" s="8" t="n">
        <x:v>19</x:v>
      </x:c>
      <x:c r="S60" s="3" t="str">
        <x:v>Да</x:v>
      </x:c>
      <x:c r="T60" s="3" t="str">
        <x:v>Да</x:v>
      </x:c>
      <x:c r="U60" s="3" t="str"/>
      <x:c r="V60" s="3" t="str"/>
      <x:c r="W60" s="3" t="str"/>
      <x:c r="X60" s="3" t="str"/>
      <x:c r="Y60" s="9" t="n">
        <x:v>46304</x:v>
      </x:c>
    </x:row>
    <x:row r="61" ht="80" customHeight="1">
      <x:c r="A61" s="3" t="str">
        <x:v>Физико-технический лицей № 1</x:v>
      </x:c>
      <x:c r="B61" s="3" t="str">
        <x:v>Саратовская область</x:v>
      </x:c>
      <x:c r="C61" s="3" t="str">
        <x:v>Саратов</x:v>
      </x:c>
      <x:c r="D61" s="3" t="str">
        <x:v>Классы набора уточняются</x:v>
      </x:c>
      <x:c r="E61" s="3" t="str">
        <x:v>Вступительные испытания и требования к поступающим уточняйте в школе.</x:v>
      </x:c>
      <x:c r="F61" s="3" t="str">
        <x:v>Сроки регистрации и испытаний школа публикует на своём сайте.</x:v>
      </x:c>
      <x:c r="G61" s="3" t="str">
        <x:v>Смотрите условия приёма</x:v>
      </x:c>
      <x:c r="H61" s="10" t="str">
        <x:f>IFERROR(HYPERLINK("https://ftl-sar.gosuslugi.ru/","https://ftl-sar.gosuslugi.ru/"),"https://ftl-sar.gosuslugi.ru/")</x:f>
        <x:v>https://ftl-sar.gosuslugi.ru/</x:v>
      </x:c>
      <x:c r="I61" s="3" t="str"/>
      <x:c r="J61" s="3" t="str"/>
      <x:c r="K61" s="3" t="str"/>
      <x:c r="L61" s="3" t="str"/>
      <x:c r="M61" s="8" t="n">
        <x:v>182</x:v>
      </x:c>
      <x:c r="N61" s="8" t="n">
        <x:v>198</x:v>
      </x:c>
      <x:c r="O61" s="8" t="n">
        <x:v>188</x:v>
      </x:c>
      <x:c r="P61" s="8"/>
      <x:c r="Q61" s="8"/>
      <x:c r="R61" s="8"/>
      <x:c r="S61" s="3" t="str">
        <x:v>Да</x:v>
      </x:c>
      <x:c r="T61" s="3" t="str">
        <x:v>Да</x:v>
      </x:c>
      <x:c r="U61" s="3" t="str"/>
      <x:c r="V61" s="3" t="str"/>
      <x:c r="W61" s="3" t="str"/>
      <x:c r="X61" s="10" t="str">
        <x:v>https://xn--1-utbuh.xn--p1ai/</x:v>
      </x:c>
      <x:c r="Y61" s="9" t="n">
        <x:v>46304</x:v>
      </x:c>
    </x:row>
    <x:row r="62" ht="80" customHeight="1">
      <x:c r="A62" s="3" t="str">
        <x:v>Гимназия № 42</x:v>
      </x:c>
      <x:c r="B62" s="3" t="str">
        <x:v>Алтайский край</x:v>
      </x:c>
      <x:c r="C62" s="3" t="str">
        <x:v>Барнаул</x:v>
      </x:c>
      <x:c r="D62" s="3" t="str"/>
      <x:c r="E62" s="3" t="str">
        <x:v>Условия приёма смотрите на сайте школы</x:v>
      </x:c>
      <x:c r="F62" s="3" t="str">
        <x:v>О сроках набора сообщает школа</x:v>
      </x:c>
      <x:c r="G62" s="3" t="str">
        <x:v>Смотрите условия приёма</x:v>
      </x:c>
      <x:c r="H62" s="3" t="str"/>
      <x:c r="I62" s="3" t="str"/>
      <x:c r="J62" s="3" t="str"/>
      <x:c r="K62" s="3" t="str"/>
      <x:c r="L62" s="3" t="str"/>
      <x:c r="M62" s="8"/>
      <x:c r="N62" s="8" t="n">
        <x:v>252</x:v>
      </x:c>
      <x:c r="O62" s="8" t="n">
        <x:v>190</x:v>
      </x:c>
      <x:c r="P62" s="8"/>
      <x:c r="Q62" s="8"/>
      <x:c r="R62" s="8"/>
      <x:c r="S62" s="3" t="str">
        <x:v>Не отмечена в проверенных таблицах</x:v>
      </x:c>
      <x:c r="T62" s="3" t="str">
        <x:v>Не отмечена в проверенных таблицах</x:v>
      </x:c>
      <x:c r="U62" s="3" t="str"/>
      <x:c r="V62" s="3" t="str"/>
      <x:c r="W62" s="3" t="str"/>
      <x:c r="X62" s="3" t="str"/>
      <x:c r="Y62" s="9" t="n">
        <x:v>46304</x:v>
      </x:c>
    </x:row>
    <x:row r="63" ht="80" customHeight="1">
      <x:c r="A63" s="3" t="str">
        <x:v>Лицей № 2 (Пермь)</x:v>
      </x:c>
      <x:c r="B63" s="3" t="str">
        <x:v>Пермский край</x:v>
      </x:c>
      <x:c r="C63" s="3" t="str">
        <x:v>Пермь</x:v>
      </x:c>
      <x:c r="D63" s="3" t="str"/>
      <x:c r="E63" s="3" t="str">
        <x:v>Вступительные испытания и требования к поступающим уточняйте в школе.</x:v>
      </x:c>
      <x:c r="F63" s="3" t="str">
        <x:v>Сроки регистрации и испытаний школа публикует на своём сайте.</x:v>
      </x:c>
      <x:c r="G63" s="3" t="str">
        <x:v>Смотрите условия приёма</x:v>
      </x:c>
      <x:c r="H63" s="10" t="str">
        <x:f>IFERROR(HYPERLINK("https://licey2perm.ru/","https://licey2perm.ru/"),"https://licey2perm.ru/")</x:f>
        <x:v>https://licey2perm.ru/</x:v>
      </x:c>
      <x:c r="I63" s="3" t="str"/>
      <x:c r="J63" s="3" t="str"/>
      <x:c r="K63" s="3" t="str"/>
      <x:c r="L63" s="3" t="str"/>
      <x:c r="M63" s="8" t="n">
        <x:v>197</x:v>
      </x:c>
      <x:c r="N63" s="8" t="n">
        <x:v>183</x:v>
      </x:c>
      <x:c r="O63" s="8" t="n">
        <x:v>192</x:v>
      </x:c>
      <x:c r="P63" s="8"/>
      <x:c r="Q63" s="8"/>
      <x:c r="R63" s="8"/>
      <x:c r="S63" s="3" t="str">
        <x:v>Не отмечена в проверенных таблицах</x:v>
      </x:c>
      <x:c r="T63" s="3" t="str">
        <x:v>Не отмечена в проверенных таблицах</x:v>
      </x:c>
      <x:c r="U63" s="3" t="str"/>
      <x:c r="V63" s="3" t="str"/>
      <x:c r="W63" s="3" t="str"/>
      <x:c r="X63" s="3" t="str">
        <x:v>https://edueias.iro.perm.ru/org/458; https://licey2perm.ru/</x:v>
      </x:c>
      <x:c r="Y63" s="9" t="n">
        <x:v>46304</x:v>
      </x:c>
    </x:row>
    <x:row r="64" ht="80" customHeight="1">
      <x:c r="A64" s="3" t="str">
        <x:v>Лицей № 369</x:v>
      </x:c>
      <x:c r="B64" s="3" t="str">
        <x:v>Санкт-Петербург</x:v>
      </x:c>
      <x:c r="C64" s="3" t="str">
        <x:v>Санкт-Петербург</x:v>
      </x:c>
      <x:c r="D64" s="3" t="str">
        <x:v>Классы набора уточняются</x:v>
      </x:c>
      <x:c r="E64" s="3" t="str">
        <x:v>Вступительные испытания и требования к поступающим уточняйте в школе.</x:v>
      </x:c>
      <x:c r="F64" s="3" t="str">
        <x:v>Сроки регистрации и испытаний школа публикует на своём сайте.</x:v>
      </x:c>
      <x:c r="G64" s="3" t="str">
        <x:v>Смотрите условия приёма</x:v>
      </x:c>
      <x:c r="H64" s="10" t="str">
        <x:f>IFERROR(HYPERLINK("https://xn--369-qddohl3g.xn--p1ai/page/документы","https://xn--369-qddohl3g.xn--p1ai/page/документы"),"https://xn--369-qddohl3g.xn--p1ai/page/документы")</x:f>
        <x:v>https://xn--369-qddohl3g.xn--p1ai/page/документы</x:v>
      </x:c>
      <x:c r="I64" s="3" t="str"/>
      <x:c r="J64" s="3" t="str"/>
      <x:c r="K64" s="3" t="str"/>
      <x:c r="L64" s="3" t="str"/>
      <x:c r="M64" s="8" t="n">
        <x:v>299</x:v>
      </x:c>
      <x:c r="N64" s="8" t="n">
        <x:v>226</x:v>
      </x:c>
      <x:c r="O64" s="8" t="n">
        <x:v>193</x:v>
      </x:c>
      <x:c r="P64" s="8"/>
      <x:c r="Q64" s="8"/>
      <x:c r="R64" s="8"/>
      <x:c r="S64" s="3" t="str">
        <x:v>Не отмечена в проверенных таблицах</x:v>
      </x:c>
      <x:c r="T64" s="3" t="str">
        <x:v>Не отмечена в проверенных таблицах</x:v>
      </x:c>
      <x:c r="U64" s="3" t="str"/>
      <x:c r="V64" s="3" t="str"/>
      <x:c r="W64" s="3" t="str"/>
      <x:c r="X64" s="10" t="str">
        <x:v>https://xn--369-qddohl3g.xn--p1ai/page/документы</x:v>
      </x:c>
      <x:c r="Y64" s="9" t="n">
        <x:v>46304</x:v>
      </x:c>
    </x:row>
    <x:row r="65" ht="80" customHeight="1">
      <x:c r="A65" s="3" t="str">
        <x:v>Школа № 1554</x:v>
      </x:c>
      <x:c r="B65" s="3" t="str">
        <x:v>Москва</x:v>
      </x:c>
      <x:c r="C65" s="3" t="str">
        <x:v>Москва</x:v>
      </x:c>
      <x:c r="D65" s="3" t="str"/>
      <x:c r="E65" s="3" t="str">
        <x:v>Условия приёма смотрите на сайте школы</x:v>
      </x:c>
      <x:c r="F65" s="3" t="str">
        <x:v>О сроках набора сообщает школа</x:v>
      </x:c>
      <x:c r="G65" s="3" t="str">
        <x:v>Смотрите условия приёма</x:v>
      </x:c>
      <x:c r="H65" s="3" t="str"/>
      <x:c r="I65" s="3" t="str"/>
      <x:c r="J65" s="3" t="str"/>
      <x:c r="K65" s="3" t="str"/>
      <x:c r="L65" s="3" t="str"/>
      <x:c r="M65" s="8" t="n">
        <x:v>145</x:v>
      </x:c>
      <x:c r="N65" s="8" t="n">
        <x:v>153</x:v>
      </x:c>
      <x:c r="O65" s="8" t="n">
        <x:v>194</x:v>
      </x:c>
      <x:c r="P65" s="8"/>
      <x:c r="Q65" s="8"/>
      <x:c r="R65" s="8"/>
      <x:c r="S65" s="3" t="str">
        <x:v>Не отмечена в проверенных таблицах</x:v>
      </x:c>
      <x:c r="T65" s="3" t="str">
        <x:v>Не отмечена в проверенных таблицах</x:v>
      </x:c>
      <x:c r="U65" s="3" t="str"/>
      <x:c r="V65" s="3" t="str"/>
      <x:c r="W65" s="3" t="str"/>
      <x:c r="X65" s="3" t="str"/>
      <x:c r="Y65" s="9" t="n">
        <x:v>46304</x:v>
      </x:c>
    </x:row>
    <x:row r="66" ht="80" customHeight="1">
      <x:c r="A66" s="3" t="str">
        <x:v>Школа № 619</x:v>
      </x:c>
      <x:c r="B66" s="3" t="str">
        <x:v>Санкт-Петербург</x:v>
      </x:c>
      <x:c r="C66" s="3" t="str">
        <x:v>Санкт-Петербург</x:v>
      </x:c>
      <x:c r="D66" s="3" t="str">
        <x:v>Классы набора уточняются</x:v>
      </x:c>
      <x:c r="E66" s="3" t="str">
        <x:v>Вступительные испытания и требования к поступающим уточняйте в школе.</x:v>
      </x:c>
      <x:c r="F66" s="3" t="str">
        <x:v>Сроки регистрации и испытаний школа публикует на своём сайте.</x:v>
      </x:c>
      <x:c r="G66" s="3" t="str">
        <x:v>Смотрите условия приёма</x:v>
      </x:c>
      <x:c r="H66" s="10" t="str">
        <x:f>IFERROR(HYPERLINK("https://sc619.ru/sved/docs","https://sc619.ru/sved/docs"),"https://sc619.ru/sved/docs")</x:f>
        <x:v>https://sc619.ru/sved/docs</x:v>
      </x:c>
      <x:c r="I66" s="3" t="str"/>
      <x:c r="J66" s="3" t="str"/>
      <x:c r="K66" s="3" t="str"/>
      <x:c r="L66" s="3" t="str"/>
      <x:c r="M66" s="8" t="n">
        <x:v>168</x:v>
      </x:c>
      <x:c r="N66" s="8" t="n">
        <x:v>166</x:v>
      </x:c>
      <x:c r="O66" s="8" t="n">
        <x:v>195</x:v>
      </x:c>
      <x:c r="P66" s="8"/>
      <x:c r="Q66" s="8"/>
      <x:c r="R66" s="8"/>
      <x:c r="S66" s="3" t="str">
        <x:v>Не отмечена в проверенных таблицах</x:v>
      </x:c>
      <x:c r="T66" s="3" t="str">
        <x:v>Не отмечена в проверенных таблицах</x:v>
      </x:c>
      <x:c r="U66" s="3" t="str"/>
      <x:c r="V66" s="3" t="str"/>
      <x:c r="W66" s="3" t="str"/>
      <x:c r="X66" s="10" t="str">
        <x:v>https://sc619.ru/sved/docs</x:v>
      </x:c>
      <x:c r="Y66" s="9" t="n">
        <x:v>46304</x:v>
      </x:c>
    </x:row>
    <x:row r="67" ht="80" customHeight="1">
      <x:c r="A67" s="3" t="str">
        <x:v>Средняя школа № 144</x:v>
      </x:c>
      <x:c r="B67" s="3" t="str">
        <x:v>Красноярский край</x:v>
      </x:c>
      <x:c r="C67" s="3" t="str">
        <x:v>Красноярск</x:v>
      </x:c>
      <x:c r="D67" s="3" t="str">
        <x:v>10 (технологический профиль)</x:v>
      </x:c>
      <x:c r="E67" s="3" t="str">
        <x:v>В официальной кампании 2023 для технологического профильного класса проводилось дополнительное испытание по математике; текущий порядок необходимо уточнить.</x:v>
      </x:c>
      <x:c r="F67" s="3" t="str">
        <x:v>Архив 2023: дополнительная математика 3 июля.</x:v>
      </x:c>
      <x:c r="G67" s="3" t="str">
        <x:v>Смотрите условия приёма</x:v>
      </x:c>
      <x:c r="H67" s="10" t="str">
        <x:f>IFERROR(HYPERLINK("https://sch144krsk.gosuslugi.ru/","https://sch144krsk.gosuslugi.ru/"),"https://sch144krsk.gosuslugi.ru/")</x:f>
        <x:v>https://sch144krsk.gosuslugi.ru/</x:v>
      </x:c>
      <x:c r="I67" s="3" t="str"/>
      <x:c r="J67" s="3" t="str"/>
      <x:c r="K67" s="3" t="str"/>
      <x:c r="L67" s="3" t="str"/>
      <x:c r="M67" s="8"/>
      <x:c r="N67" s="8" t="n">
        <x:v>162</x:v>
      </x:c>
      <x:c r="O67" s="8" t="n">
        <x:v>198</x:v>
      </x:c>
      <x:c r="P67" s="8"/>
      <x:c r="Q67" s="8"/>
      <x:c r="R67" s="8"/>
      <x:c r="S67" s="3" t="str">
        <x:v>Не отмечена в проверенных таблицах</x:v>
      </x:c>
      <x:c r="T67" s="3" t="str">
        <x:v>Не отмечена в проверенных таблицах</x:v>
      </x:c>
      <x:c r="U67" s="3" t="str"/>
      <x:c r="V67" s="3" t="str"/>
      <x:c r="W67" s="3" t="str"/>
      <x:c r="X67" s="10" t="str">
        <x:v>https://school144.my1.ru/</x:v>
      </x:c>
      <x:c r="Y67" s="9" t="n">
        <x:v>46304</x:v>
      </x:c>
    </x:row>
    <x:row r="68" ht="80" customHeight="1">
      <x:c r="A68" s="3" t="str">
        <x:v>Лицей № 130 имени Академика М.А. Лаврентьева</x:v>
      </x:c>
      <x:c r="B68" s="3" t="str">
        <x:v>Новосибирская область</x:v>
      </x:c>
      <x:c r="C68" s="3" t="str">
        <x:v>Новосибирск</x:v>
      </x:c>
      <x:c r="D68" s="3" t="str">
        <x:v>10</x:v>
      </x:c>
      <x:c r="E68" s="3" t="str">
        <x:v>Вступительные испытания и требования к поступающим уточняйте в школе.</x:v>
      </x:c>
      <x:c r="F68" s="3" t="str">
        <x:v>2026: после получения аттестата; приказ о зачислении 25–26 августа.</x:v>
      </x:c>
      <x:c r="G68" s="3" t="str">
        <x:v>Смотрите условия приёма</x:v>
      </x:c>
      <x:c r="H68" s="10" t="str">
        <x:f>IFERROR(HYPERLINK("https://licey130nsk.ru/postuplenie","https://licey130nsk.ru/postuplenie"),"https://licey130nsk.ru/postuplenie")</x:f>
        <x:v>https://licey130nsk.ru/postuplenie</x:v>
      </x:c>
      <x:c r="I68" s="3" t="str"/>
      <x:c r="J68" s="3" t="str"/>
      <x:c r="K68" s="3" t="str"/>
      <x:c r="L68" s="10" t="str">
        <x:f>IFERROR(HYPERLINK("https://vk.com/sch130nsk","https://vk.com/sch130nsk"),"https://vk.com/sch130nsk")</x:f>
        <x:v>https://vk.com/sch130nsk</x:v>
      </x:c>
      <x:c r="M68" s="8" t="n">
        <x:v>179</x:v>
      </x:c>
      <x:c r="N68" s="8" t="n">
        <x:v>261</x:v>
      </x:c>
      <x:c r="O68" s="8" t="n">
        <x:v>199</x:v>
      </x:c>
      <x:c r="P68" s="8"/>
      <x:c r="Q68" s="8"/>
      <x:c r="R68" s="8" t="n">
        <x:v>82</x:v>
      </x:c>
      <x:c r="S68" s="3" t="str">
        <x:v>Не отмечена в проверенных таблицах</x:v>
      </x:c>
      <x:c r="T68" s="3" t="str">
        <x:v>Не отмечена в проверенных таблицах</x:v>
      </x:c>
      <x:c r="U68" s="3" t="str"/>
      <x:c r="V68" s="3" t="str"/>
      <x:c r="W68" s="3" t="str"/>
      <x:c r="X68" s="3" t="str">
        <x:v>https://licey130nsk.ru/postuplenie; https://licey130nsk.ru/priemnaya; https://licey130nsk.ru/news/tpost/hju528thu1-pamyatka-dlya-postupleniya-v-10-i-klass</x:v>
      </x:c>
      <x:c r="Y68" s="9" t="n">
        <x:v>46304</x:v>
      </x:c>
    </x:row>
    <x:row r="69" ht="80" customHeight="1">
      <x:c r="A69" s="3" t="str">
        <x:v>Лицей № 110 им. Л.К. Гришиной</x:v>
      </x:c>
      <x:c r="B69" s="3" t="str">
        <x:v>Свердловская область</x:v>
      </x:c>
      <x:c r="C69" s="3" t="str">
        <x:v>Екатеринбург</x:v>
      </x:c>
      <x:c r="D69" s="3" t="str">
        <x:v>10</x:v>
      </x:c>
      <x:c r="E69" s="3" t="str">
        <x:v>Отбор в математические профили по баллам ОГЭ по математике и второму профильному предмету; отдельного вступительного испытания нет.</x:v>
      </x:c>
      <x:c r="F69" s="3" t="str">
        <x:v>Заявления 1–15 июня; отбор 25 июня–10 июля 2026; дополнительный набор в конце августа.</x:v>
      </x:c>
      <x:c r="G69" s="3" t="str">
        <x:v>Смотрите условия приёма</x:v>
      </x:c>
      <x:c r="H69" s="10" t="str">
        <x:f>IFERROR(HYPERLINK("https://xn--110-qddohl3g.xn--80acgfbsl1azdqr.xn--p1ai/site/pub?id=1021","https://xn--110-qddohl3g.xn--80acgfbsl1azdqr.xn--p1ai/site/pub?id=1021"),"https://xn--110-qddohl3g.xn--80acgfbsl1azdqr.xn--p1ai/site/pub?id=1021")</x:f>
        <x:v>https://xn--110-qddohl3g.xn--80acgfbsl1azdqr.xn--p1ai/site/pub?id=1021</x:v>
      </x:c>
      <x:c r="I69" s="3" t="str"/>
      <x:c r="J69" s="3" t="str"/>
      <x:c r="K69" s="3" t="str"/>
      <x:c r="L69" s="3" t="str"/>
      <x:c r="M69" s="8" t="n">
        <x:v>142</x:v>
      </x:c>
      <x:c r="N69" s="8" t="n">
        <x:v>232</x:v>
      </x:c>
      <x:c r="O69" s="8" t="n">
        <x:v>204</x:v>
      </x:c>
      <x:c r="P69" s="8"/>
      <x:c r="Q69" s="8"/>
      <x:c r="R69" s="8"/>
      <x:c r="S69" s="3" t="str">
        <x:v>Не отмечена в проверенных таблицах</x:v>
      </x:c>
      <x:c r="T69" s="3" t="str">
        <x:v>Не отмечена в проверенных таблицах</x:v>
      </x:c>
      <x:c r="U69" s="3" t="str"/>
      <x:c r="V69" s="3" t="str"/>
      <x:c r="W69" s="3" t="str"/>
      <x:c r="X69" s="10" t="str">
        <x:v>https://xn--110-qddohl3g.xn--80acgfbsl1azdqr.xn--p1ai/site/pub?id=1021</x:v>
      </x:c>
      <x:c r="Y69" s="9" t="n">
        <x:v>46304</x:v>
      </x:c>
    </x:row>
    <x:row r="70" ht="80" customHeight="1">
      <x:c r="A70" s="3" t="str">
        <x:v>Лицей ИГУ</x:v>
      </x:c>
      <x:c r="B70" s="3" t="str">
        <x:v>Иркутская область</x:v>
      </x:c>
      <x:c r="C70" s="3" t="str">
        <x:v>Иркутск</x:v>
      </x:c>
      <x:c r="D70" s="3" t="str">
        <x:v>5, 8, 10 (по опубликованной кампании 2023)</x:v>
      </x:c>
      <x:c r="E70" s="3" t="str">
        <x:v>В архиве официального сайта 2021 конкурс «Проверь себя по математике» указан для участвующих в индивидуальном отборе в лицей. Текущий регламент требует проверки.</x:v>
      </x:c>
      <x:c r="F70" s="3" t="str">
        <x:v>Архив 2023: заявления 1 марта – 30 мая. Актуальные сроки 2026/2027 не удалось подтвердить.</x:v>
      </x:c>
      <x:c r="G70" s="3" t="str">
        <x:v>Смотрите условия приёма</x:v>
      </x:c>
      <x:c r="H70" s="10" t="str">
        <x:f>IFERROR(HYPERLINK("https://liguirk.ru/","https://liguirk.ru/"),"https://liguirk.ru/")</x:f>
        <x:v>https://liguirk.ru/</x:v>
      </x:c>
      <x:c r="I70" s="3" t="str"/>
      <x:c r="J70" s="3" t="str"/>
      <x:c r="K70" s="3" t="str"/>
      <x:c r="L70" s="3" t="str"/>
      <x:c r="M70" s="8" t="n">
        <x:v>124</x:v>
      </x:c>
      <x:c r="N70" s="8" t="n">
        <x:v>161</x:v>
      </x:c>
      <x:c r="O70" s="8" t="n">
        <x:v>207</x:v>
      </x:c>
      <x:c r="P70" s="8"/>
      <x:c r="Q70" s="8"/>
      <x:c r="R70" s="8"/>
      <x:c r="S70" s="3" t="str">
        <x:v>Не отмечена в проверенных таблицах</x:v>
      </x:c>
      <x:c r="T70" s="3" t="str">
        <x:v>Не отмечена в проверенных таблицах</x:v>
      </x:c>
      <x:c r="U70" s="3" t="str"/>
      <x:c r="V70" s="3" t="str"/>
      <x:c r="W70" s="3" t="str"/>
      <x:c r="X70" s="3" t="str">
        <x:v>https://liguirk.ru/index.php?Itemid=152&amp;month=5&amp;option=com_content&amp;view=archive&amp;year=2021; https://liguirk.ru/index.php?Itemid=121&amp;catid=27&amp;id=789%3Anabor-na-2022-2023-uchebnyj-god-3&amp;option=com_content&amp;view=article; https://isu.ru/ru/university/structure/lyceum/lyceum/</x:v>
      </x:c>
      <x:c r="Y70" s="9" t="n">
        <x:v>46304</x:v>
      </x:c>
    </x:row>
    <x:row r="71" ht="80" customHeight="1">
      <x:c r="A71" s="3" t="str">
        <x:v>Многопрофильный лицей № 148</x:v>
      </x:c>
      <x:c r="B71" s="3" t="str">
        <x:v>Челябинская область</x:v>
      </x:c>
      <x:c r="C71" s="3" t="str">
        <x:v>Челябинск</x:v>
      </x:c>
      <x:c r="D71" s="3" t="str"/>
      <x:c r="E71" s="3" t="str">
        <x:v>Подтверждено историческим официальным объявлением 2024: вступительная работа по математике и логике в 5 класс; условия текущего набора следует уточнить.</x:v>
      </x:c>
      <x:c r="F71" s="3" t="str">
        <x:v>Архив: математика с логикой 18 мая 2024; заявления в 5–8 классы 12–16 мая 2025.</x:v>
      </x:c>
      <x:c r="G71" s="3" t="str">
        <x:v>Смотрите условия приёма</x:v>
      </x:c>
      <x:c r="H71" s="10" t="str">
        <x:f>IFERROR(HYPERLINK("https://148chel.ru/parents/roditelyam-postupayushhih/organizacija-obuchenija-v-5-klassah/","https://148chel.ru/parents/roditelyam-postupayushhih/organizacija-obuchenija-v-5-klassah/"),"https://148chel.ru/parents/roditelyam-postupayushhih/organizacija-obuchenija-v-5-klassah/")</x:f>
        <x:v>https://148chel.ru/parents/roditelyam-postupayushhih/organizacija-obuchenija-v-5-klassah/</x:v>
      </x:c>
      <x:c r="I71" s="3" t="str"/>
      <x:c r="J71" s="10" t="str">
        <x:f>IFERROR(HYPERLINK("https://148chel.ru/category/filialy/makeeva/","https://148chel.ru/category/filialy/makeeva/"),"https://148chel.ru/category/filialy/makeeva/")</x:f>
        <x:v>https://148chel.ru/category/filialy/makeeva/</x:v>
      </x:c>
      <x:c r="K71" s="3" t="str"/>
      <x:c r="L71" s="3" t="str"/>
      <x:c r="M71" s="8"/>
      <x:c r="N71" s="8"/>
      <x:c r="O71" s="8" t="n">
        <x:v>208</x:v>
      </x:c>
      <x:c r="P71" s="8"/>
      <x:c r="Q71" s="8"/>
      <x:c r="R71" s="8"/>
      <x:c r="S71" s="3" t="str">
        <x:v>Не отмечена в проверенных таблицах</x:v>
      </x:c>
      <x:c r="T71" s="3" t="str">
        <x:v>Не отмечена в проверенных таблицах</x:v>
      </x:c>
      <x:c r="U71" s="3" t="str"/>
      <x:c r="V71" s="3" t="str"/>
      <x:c r="W71" s="3" t="str"/>
      <x:c r="X71" s="3" t="str">
        <x:v>https://148chel.ru/category/filialy/makeeva/; https://148chel.ru/parents/roditelyam-postupayushhih/organizacija-obuchenija-v-5-klassah/; https://148chel.ru/2022/02/01/prijomnaja-kampanija-v-10-e-profilnye-klassy-na-2019-2010-uchebnyj-god/</x:v>
      </x:c>
      <x:c r="Y71" s="9" t="n">
        <x:v>46304</x:v>
      </x:c>
    </x:row>
    <x:row r="72" ht="80" customHeight="1">
      <x:c r="A72" s="3" t="str">
        <x:v>ЧУ СОШ "Ретро"</x:v>
      </x:c>
      <x:c r="B72" s="3" t="str">
        <x:v>Москва</x:v>
      </x:c>
      <x:c r="C72" s="3" t="str">
        <x:v>Москва</x:v>
      </x:c>
      <x:c r="D72" s="3" t="str"/>
      <x:c r="E72" s="3" t="str">
        <x:v>Условия приёма смотрите на сайте школы</x:v>
      </x:c>
      <x:c r="F72" s="3" t="str">
        <x:v>О сроках набора сообщает школа</x:v>
      </x:c>
      <x:c r="G72" s="3" t="str">
        <x:v>Смотрите условия приёма</x:v>
      </x:c>
      <x:c r="H72" s="3" t="str"/>
      <x:c r="I72" s="3" t="str"/>
      <x:c r="J72" s="3" t="str"/>
      <x:c r="K72" s="3" t="str"/>
      <x:c r="L72" s="3" t="str"/>
      <x:c r="M72" s="8"/>
      <x:c r="N72" s="8"/>
      <x:c r="O72" s="8" t="n">
        <x:v>209</x:v>
      </x:c>
      <x:c r="P72" s="8"/>
      <x:c r="Q72" s="8"/>
      <x:c r="R72" s="8"/>
      <x:c r="S72" s="3" t="str">
        <x:v>Не отмечена в проверенных таблицах</x:v>
      </x:c>
      <x:c r="T72" s="3" t="str">
        <x:v>Не отмечена в проверенных таблицах</x:v>
      </x:c>
      <x:c r="U72" s="3" t="str"/>
      <x:c r="V72" s="3" t="str"/>
      <x:c r="W72" s="3" t="str"/>
      <x:c r="X72" s="3" t="str"/>
      <x:c r="Y72" s="9" t="n">
        <x:v>46304</x:v>
      </x:c>
    </x:row>
    <x:row r="73" ht="80" customHeight="1">
      <x:c r="A73" s="3" t="str">
        <x:v>Школа имени В.В. Маяковского</x:v>
      </x:c>
      <x:c r="B73" s="3" t="str">
        <x:v>Москва</x:v>
      </x:c>
      <x:c r="C73" s="3" t="str">
        <x:v>Москва</x:v>
      </x:c>
      <x:c r="D73" s="3" t="str"/>
      <x:c r="E73" s="3" t="str">
        <x:v>Условия приёма смотрите на сайте школы</x:v>
      </x:c>
      <x:c r="F73" s="3" t="str">
        <x:v>О сроках набора сообщает школа</x:v>
      </x:c>
      <x:c r="G73" s="3" t="str">
        <x:v>Смотрите условия приёма</x:v>
      </x:c>
      <x:c r="H73" s="3" t="str"/>
      <x:c r="I73" s="3" t="str"/>
      <x:c r="J73" s="3" t="str"/>
      <x:c r="K73" s="3" t="str"/>
      <x:c r="L73" s="3" t="str"/>
      <x:c r="M73" s="8" t="n">
        <x:v>257</x:v>
      </x:c>
      <x:c r="N73" s="8" t="n">
        <x:v>296</x:v>
      </x:c>
      <x:c r="O73" s="8" t="n">
        <x:v>210</x:v>
      </x:c>
      <x:c r="P73" s="8"/>
      <x:c r="Q73" s="8"/>
      <x:c r="R73" s="8"/>
      <x:c r="S73" s="3" t="str">
        <x:v>Не отмечена в проверенных таблицах</x:v>
      </x:c>
      <x:c r="T73" s="3" t="str">
        <x:v>Не отмечена в проверенных таблицах</x:v>
      </x:c>
      <x:c r="U73" s="3" t="str"/>
      <x:c r="V73" s="3" t="str"/>
      <x:c r="W73" s="3" t="str"/>
      <x:c r="X73" s="3" t="str"/>
      <x:c r="Y73" s="9" t="n">
        <x:v>46304</x:v>
      </x:c>
    </x:row>
    <x:row r="74" ht="80" customHeight="1">
      <x:c r="A74" s="3" t="str">
        <x:v>МБОУ Лицей (бывш. Лицей г. Железнодорожный)</x:v>
      </x:c>
      <x:c r="B74" s="3" t="str">
        <x:v>Московская область</x:v>
      </x:c>
      <x:c r="C74" s="3" t="str">
        <x:v>Балашиха</x:v>
      </x:c>
      <x:c r="D74" s="3" t="str"/>
      <x:c r="E74" s="3" t="str">
        <x:v>Условия приёма смотрите на сайте школы</x:v>
      </x:c>
      <x:c r="F74" s="3" t="str">
        <x:v>О сроках набора сообщает школа</x:v>
      </x:c>
      <x:c r="G74" s="3" t="str">
        <x:v>Смотрите условия приёма</x:v>
      </x:c>
      <x:c r="H74" s="3" t="str"/>
      <x:c r="I74" s="3" t="str"/>
      <x:c r="J74" s="3" t="str"/>
      <x:c r="K74" s="3" t="str"/>
      <x:c r="L74" s="3" t="str"/>
      <x:c r="M74" s="8"/>
      <x:c r="N74" s="8"/>
      <x:c r="O74" s="8" t="n">
        <x:v>211</x:v>
      </x:c>
      <x:c r="P74" s="8"/>
      <x:c r="Q74" s="8"/>
      <x:c r="R74" s="8"/>
      <x:c r="S74" s="3" t="str">
        <x:v>Не отмечена в проверенных таблицах</x:v>
      </x:c>
      <x:c r="T74" s="3" t="str">
        <x:v>Не отмечена в проверенных таблицах</x:v>
      </x:c>
      <x:c r="U74" s="3" t="str"/>
      <x:c r="V74" s="3" t="str"/>
      <x:c r="W74" s="3" t="str"/>
      <x:c r="X74" s="3" t="str"/>
      <x:c r="Y74" s="9" t="n">
        <x:v>46304</x:v>
      </x:c>
    </x:row>
    <x:row r="75" ht="80" customHeight="1">
      <x:c r="A75" s="3" t="str">
        <x:v>Лицей № 32 (Вологда)</x:v>
      </x:c>
      <x:c r="B75" s="3" t="str">
        <x:v>Вологодская область</x:v>
      </x:c>
      <x:c r="C75" s="3" t="str">
        <x:v>Вологда</x:v>
      </x:c>
      <x:c r="D75" s="3" t="str"/>
      <x:c r="E75" s="3" t="str">
        <x:v>Условия приёма смотрите на сайте школы</x:v>
      </x:c>
      <x:c r="F75" s="3" t="str">
        <x:v>О сроках набора сообщает школа</x:v>
      </x:c>
      <x:c r="G75" s="3" t="str">
        <x:v>Смотрите условия приёма</x:v>
      </x:c>
      <x:c r="H75" s="3" t="str"/>
      <x:c r="I75" s="3" t="str"/>
      <x:c r="J75" s="3" t="str"/>
      <x:c r="K75" s="3" t="str"/>
      <x:c r="L75" s="3" t="str"/>
      <x:c r="M75" s="8"/>
      <x:c r="N75" s="8" t="n">
        <x:v>248</x:v>
      </x:c>
      <x:c r="O75" s="8" t="n">
        <x:v>214</x:v>
      </x:c>
      <x:c r="P75" s="8"/>
      <x:c r="Q75" s="8"/>
      <x:c r="R75" s="8"/>
      <x:c r="S75" s="3" t="str">
        <x:v>Да</x:v>
      </x:c>
      <x:c r="T75" s="3" t="str">
        <x:v>Да</x:v>
      </x:c>
      <x:c r="U75" s="3" t="str"/>
      <x:c r="V75" s="3" t="str"/>
      <x:c r="W75" s="3" t="str"/>
      <x:c r="X75" s="3" t="str"/>
      <x:c r="Y75" s="9" t="n">
        <x:v>46304</x:v>
      </x:c>
    </x:row>
    <x:row r="76" ht="80" customHeight="1">
      <x:c r="A76" s="3" t="str">
        <x:v>Школа "Глория"</x:v>
      </x:c>
      <x:c r="B76" s="3" t="str">
        <x:v>Москва</x:v>
      </x:c>
      <x:c r="C76" s="3" t="str">
        <x:v>Москва</x:v>
      </x:c>
      <x:c r="D76" s="3" t="str"/>
      <x:c r="E76" s="3" t="str">
        <x:v>Условия приёма смотрите на сайте школы</x:v>
      </x:c>
      <x:c r="F76" s="3" t="str">
        <x:v>О сроках набора сообщает школа</x:v>
      </x:c>
      <x:c r="G76" s="3" t="str">
        <x:v>Смотрите условия приёма</x:v>
      </x:c>
      <x:c r="H76" s="3" t="str"/>
      <x:c r="I76" s="3" t="str"/>
      <x:c r="J76" s="3" t="str"/>
      <x:c r="K76" s="3" t="str"/>
      <x:c r="L76" s="3" t="str"/>
      <x:c r="M76" s="8" t="n">
        <x:v>106</x:v>
      </x:c>
      <x:c r="N76" s="8" t="n">
        <x:v>147</x:v>
      </x:c>
      <x:c r="O76" s="8" t="n">
        <x:v>218</x:v>
      </x:c>
      <x:c r="P76" s="8"/>
      <x:c r="Q76" s="8"/>
      <x:c r="R76" s="8"/>
      <x:c r="S76" s="3" t="str">
        <x:v>Не отмечена в проверенных таблицах</x:v>
      </x:c>
      <x:c r="T76" s="3" t="str">
        <x:v>Не отмечена в проверенных таблицах</x:v>
      </x:c>
      <x:c r="U76" s="3" t="str"/>
      <x:c r="V76" s="3" t="str"/>
      <x:c r="W76" s="3" t="str"/>
      <x:c r="X76" s="3" t="str"/>
      <x:c r="Y76" s="9" t="n">
        <x:v>46304</x:v>
      </x:c>
    </x:row>
    <x:row r="77" ht="80" customHeight="1">
      <x:c r="A77" s="3" t="str">
        <x:v>Пансион воспитанниц Министерства обороны РФ</x:v>
      </x:c>
      <x:c r="B77" s="3" t="str">
        <x:v>Москва</x:v>
      </x:c>
      <x:c r="C77" s="3" t="str">
        <x:v>Москва</x:v>
      </x:c>
      <x:c r="D77" s="3" t="str"/>
      <x:c r="E77" s="3" t="str">
        <x:v>Условия приёма смотрите на сайте школы</x:v>
      </x:c>
      <x:c r="F77" s="3" t="str">
        <x:v>О сроках набора сообщает школа</x:v>
      </x:c>
      <x:c r="G77" s="3" t="str">
        <x:v>Смотрите условия приёма</x:v>
      </x:c>
      <x:c r="H77" s="3" t="str"/>
      <x:c r="I77" s="3" t="str"/>
      <x:c r="J77" s="3" t="str"/>
      <x:c r="K77" s="3" t="str"/>
      <x:c r="L77" s="3" t="str"/>
      <x:c r="M77" s="8" t="n">
        <x:v>232</x:v>
      </x:c>
      <x:c r="N77" s="8" t="n">
        <x:v>229</x:v>
      </x:c>
      <x:c r="O77" s="8" t="n">
        <x:v>222</x:v>
      </x:c>
      <x:c r="P77" s="8"/>
      <x:c r="Q77" s="8"/>
      <x:c r="R77" s="8"/>
      <x:c r="S77" s="3" t="str">
        <x:v>Не отмечена в проверенных таблицах</x:v>
      </x:c>
      <x:c r="T77" s="3" t="str">
        <x:v>Не отмечена в проверенных таблицах</x:v>
      </x:c>
      <x:c r="U77" s="3" t="str"/>
      <x:c r="V77" s="3" t="str"/>
      <x:c r="W77" s="3" t="str"/>
      <x:c r="X77" s="3" t="str"/>
      <x:c r="Y77" s="9" t="n">
        <x:v>46304</x:v>
      </x:c>
    </x:row>
    <x:row r="78" ht="80" customHeight="1">
      <x:c r="A78" s="3" t="str">
        <x:v>Лицей № 57 (Тольятти)</x:v>
      </x:c>
      <x:c r="B78" s="3" t="str">
        <x:v>Самарская область</x:v>
      </x:c>
      <x:c r="C78" s="3" t="str">
        <x:v>Тольятти</x:v>
      </x:c>
      <x:c r="D78" s="3" t="str"/>
      <x:c r="E78" s="3" t="str">
        <x:v>Условия приёма смотрите на сайте школы</x:v>
      </x:c>
      <x:c r="F78" s="3" t="str">
        <x:v>О сроках набора сообщает школа</x:v>
      </x:c>
      <x:c r="G78" s="3" t="str">
        <x:v>Смотрите условия приёма</x:v>
      </x:c>
      <x:c r="H78" s="3" t="str"/>
      <x:c r="I78" s="3" t="str"/>
      <x:c r="J78" s="3" t="str"/>
      <x:c r="K78" s="3" t="str"/>
      <x:c r="L78" s="3" t="str"/>
      <x:c r="M78" s="8"/>
      <x:c r="N78" s="8"/>
      <x:c r="O78" s="8" t="n">
        <x:v>223</x:v>
      </x:c>
      <x:c r="P78" s="8"/>
      <x:c r="Q78" s="8"/>
      <x:c r="R78" s="8"/>
      <x:c r="S78" s="3" t="str">
        <x:v>Не отмечена в проверенных таблицах</x:v>
      </x:c>
      <x:c r="T78" s="3" t="str">
        <x:v>Не отмечена в проверенных таблицах</x:v>
      </x:c>
      <x:c r="U78" s="3" t="str"/>
      <x:c r="V78" s="3" t="str"/>
      <x:c r="W78" s="3" t="str"/>
      <x:c r="X78" s="3" t="str"/>
      <x:c r="Y78" s="9" t="n">
        <x:v>46304</x:v>
      </x:c>
    </x:row>
    <x:row r="79" ht="80" customHeight="1">
      <x:c r="A79" s="3" t="str">
        <x:v>Архангельский государственный лицей имени М.В. Ломоносова</x:v>
      </x:c>
      <x:c r="B79" s="3" t="str">
        <x:v>Архангельская область</x:v>
      </x:c>
      <x:c r="C79" s="3" t="str">
        <x:v>Архангельск</x:v>
      </x:c>
      <x:c r="D79" s="3" t="str"/>
      <x:c r="E79" s="3" t="str">
        <x:v>Условия приёма смотрите на сайте школы</x:v>
      </x:c>
      <x:c r="F79" s="3" t="str">
        <x:v>О сроках набора сообщает школа</x:v>
      </x:c>
      <x:c r="G79" s="3" t="str">
        <x:v>Смотрите условия приёма</x:v>
      </x:c>
      <x:c r="H79" s="3" t="str"/>
      <x:c r="I79" s="3" t="str"/>
      <x:c r="J79" s="3" t="str"/>
      <x:c r="K79" s="3" t="str"/>
      <x:c r="L79" s="3" t="str"/>
      <x:c r="M79" s="8" t="n">
        <x:v>155</x:v>
      </x:c>
      <x:c r="N79" s="8" t="n">
        <x:v>154</x:v>
      </x:c>
      <x:c r="O79" s="8" t="n">
        <x:v>227</x:v>
      </x:c>
      <x:c r="P79" s="8"/>
      <x:c r="Q79" s="8"/>
      <x:c r="R79" s="8"/>
      <x:c r="S79" s="3" t="str">
        <x:v>Не отмечена в проверенных таблицах</x:v>
      </x:c>
      <x:c r="T79" s="3" t="str">
        <x:v>Не отмечена в проверенных таблицах</x:v>
      </x:c>
      <x:c r="U79" s="3" t="str"/>
      <x:c r="V79" s="3" t="str"/>
      <x:c r="W79" s="3" t="str"/>
      <x:c r="X79" s="3" t="str"/>
      <x:c r="Y79" s="9" t="n">
        <x:v>46304</x:v>
      </x:c>
    </x:row>
    <x:row r="80" ht="80" customHeight="1">
      <x:c r="A80" s="3" t="str">
        <x:v>Одинцовский Десятый лицей</x:v>
      </x:c>
      <x:c r="B80" s="3" t="str">
        <x:v>Московская область</x:v>
      </x:c>
      <x:c r="C80" s="3" t="str">
        <x:v>Одинцово</x:v>
      </x:c>
      <x:c r="D80" s="3" t="str"/>
      <x:c r="E80" s="3" t="str">
        <x:v>Условия приёма смотрите на сайте школы</x:v>
      </x:c>
      <x:c r="F80" s="3" t="str">
        <x:v>О сроках набора сообщает школа</x:v>
      </x:c>
      <x:c r="G80" s="3" t="str">
        <x:v>Смотрите условия приёма</x:v>
      </x:c>
      <x:c r="H80" s="3" t="str"/>
      <x:c r="I80" s="3" t="str"/>
      <x:c r="J80" s="3" t="str"/>
      <x:c r="K80" s="3" t="str"/>
      <x:c r="L80" s="3" t="str"/>
      <x:c r="M80" s="8"/>
      <x:c r="N80" s="8" t="n">
        <x:v>238</x:v>
      </x:c>
      <x:c r="O80" s="8" t="n">
        <x:v>228</x:v>
      </x:c>
      <x:c r="P80" s="8" t="n">
        <x:v>96</x:v>
      </x:c>
      <x:c r="Q80" s="8" t="n">
        <x:v>86</x:v>
      </x:c>
      <x:c r="R80" s="8"/>
      <x:c r="S80" s="3" t="str">
        <x:v>Не отмечена в проверенных таблицах</x:v>
      </x:c>
      <x:c r="T80" s="3" t="str">
        <x:v>Не отмечена в проверенных таблицах</x:v>
      </x:c>
      <x:c r="U80" s="3" t="str"/>
      <x:c r="V80" s="3" t="str"/>
      <x:c r="W80" s="3" t="str"/>
      <x:c r="X80" s="3" t="str"/>
      <x:c r="Y80" s="9" t="n">
        <x:v>46304</x:v>
      </x:c>
    </x:row>
    <x:row r="81" ht="80" customHeight="1">
      <x:c r="A81" s="3" t="str">
        <x:v>Кировский экономико-правовой лицей</x:v>
      </x:c>
      <x:c r="B81" s="3" t="str">
        <x:v>Кировская область</x:v>
      </x:c>
      <x:c r="C81" s="3" t="str">
        <x:v>Киров</x:v>
      </x:c>
      <x:c r="D81" s="3" t="str">
        <x:v>5–11 — конкретный набор уточняется</x:v>
      </x:c>
      <x:c r="E81" s="3" t="str">
        <x:v>Вступительные испытания и требования к поступающим уточняйте в школе.</x:v>
      </x:c>
      <x:c r="F81" s="3" t="str">
        <x:v>Сроки регистрации и испытаний школа публикует на своём сайте.</x:v>
      </x:c>
      <x:c r="G81" s="3" t="str">
        <x:v>Смотрите условия приёма</x:v>
      </x:c>
      <x:c r="H81" s="10" t="str">
        <x:f>IFERROR(HYPERLINK("https://kirovlel.ru/","https://kirovlel.ru/"),"https://kirovlel.ru/")</x:f>
        <x:v>https://kirovlel.ru/</x:v>
      </x:c>
      <x:c r="I81" s="3" t="str"/>
      <x:c r="J81" s="3" t="str"/>
      <x:c r="K81" s="3" t="str"/>
      <x:c r="L81" s="3" t="str"/>
      <x:c r="M81" s="8" t="n">
        <x:v>265</x:v>
      </x:c>
      <x:c r="N81" s="8" t="n">
        <x:v>271</x:v>
      </x:c>
      <x:c r="O81" s="8" t="n">
        <x:v>229</x:v>
      </x:c>
      <x:c r="P81" s="8"/>
      <x:c r="Q81" s="8"/>
      <x:c r="R81" s="8"/>
      <x:c r="S81" s="3" t="str">
        <x:v>Да</x:v>
      </x:c>
      <x:c r="T81" s="3" t="str">
        <x:v>Да</x:v>
      </x:c>
      <x:c r="U81" s="3" t="str"/>
      <x:c r="V81" s="3" t="str"/>
      <x:c r="W81" s="3" t="str"/>
      <x:c r="X81" s="10" t="str">
        <x:v>https://kirovlel.ru/</x:v>
      </x:c>
      <x:c r="Y81" s="9" t="n">
        <x:v>46304</x:v>
      </x:c>
    </x:row>
    <x:row r="82" ht="80" customHeight="1">
      <x:c r="A82" s="3" t="str">
        <x:v>Лицей "Технический" им. С.П. Королева</x:v>
      </x:c>
      <x:c r="B82" s="3" t="str">
        <x:v>Самарская область</x:v>
      </x:c>
      <x:c r="C82" s="3" t="str">
        <x:v>Самара</x:v>
      </x:c>
      <x:c r="D82" s="3" t="str">
        <x:v>Классы набора уточняются</x:v>
      </x:c>
      <x:c r="E82" s="3" t="str">
        <x:v>Вступительные испытания и требования к поступающим уточняйте в школе.</x:v>
      </x:c>
      <x:c r="F82" s="3" t="str">
        <x:v>Сроки регистрации и испытаний школа публикует на своём сайте.</x:v>
      </x:c>
      <x:c r="G82" s="3" t="str">
        <x:v>Смотрите условия приёма</x:v>
      </x:c>
      <x:c r="H82" s="10" t="str">
        <x:f>IFERROR(HYPERLINK("https://www.63stl.ru/uchebnaya-deyatelnost/v-pervyj-klass","https://www.63stl.ru/uchebnaya-deyatelnost/v-pervyj-klass"),"https://www.63stl.ru/uchebnaya-deyatelnost/v-pervyj-klass")</x:f>
        <x:v>https://www.63stl.ru/uchebnaya-deyatelnost/v-pervyj-klass</x:v>
      </x:c>
      <x:c r="I82" s="3" t="str"/>
      <x:c r="J82" s="3" t="str"/>
      <x:c r="K82" s="3" t="str"/>
      <x:c r="L82" s="3" t="str"/>
      <x:c r="M82" s="8" t="n">
        <x:v>280</x:v>
      </x:c>
      <x:c r="N82" s="8" t="n">
        <x:v>253</x:v>
      </x:c>
      <x:c r="O82" s="8" t="n">
        <x:v>232</x:v>
      </x:c>
      <x:c r="P82" s="8"/>
      <x:c r="Q82" s="8"/>
      <x:c r="R82" s="8"/>
      <x:c r="S82" s="3" t="str">
        <x:v>Не отмечена в проверенных таблицах</x:v>
      </x:c>
      <x:c r="T82" s="3" t="str">
        <x:v>Не отмечена в проверенных таблицах</x:v>
      </x:c>
      <x:c r="U82" s="3" t="str"/>
      <x:c r="V82" s="3" t="str"/>
      <x:c r="W82" s="3" t="str"/>
      <x:c r="X82" s="10" t="str">
        <x:v>https://www.63stl.ru/uchebnaya-deyatelnost/v-pervyj-klass</x:v>
      </x:c>
      <x:c r="Y82" s="9" t="n">
        <x:v>46304</x:v>
      </x:c>
    </x:row>
    <x:row r="83" ht="80" customHeight="1">
      <x:c r="A83" s="3" t="str">
        <x:v>Элистинский лицей</x:v>
      </x:c>
      <x:c r="B83" s="3" t="str">
        <x:v>Калмыкия</x:v>
      </x:c>
      <x:c r="C83" s="3" t="str">
        <x:v>Элиста</x:v>
      </x:c>
      <x:c r="D83" s="3" t="str"/>
      <x:c r="E83" s="3" t="str">
        <x:v>Условия приёма смотрите на сайте школы</x:v>
      </x:c>
      <x:c r="F83" s="3" t="str">
        <x:v>О сроках набора сообщает школа</x:v>
      </x:c>
      <x:c r="G83" s="3" t="str">
        <x:v>Смотрите условия приёма</x:v>
      </x:c>
      <x:c r="H83" s="3" t="str"/>
      <x:c r="I83" s="3" t="str"/>
      <x:c r="J83" s="3" t="str"/>
      <x:c r="K83" s="3" t="str"/>
      <x:c r="L83" s="3" t="str"/>
      <x:c r="M83" s="8" t="n">
        <x:v>275</x:v>
      </x:c>
      <x:c r="N83" s="8"/>
      <x:c r="O83" s="8" t="n">
        <x:v>233</x:v>
      </x:c>
      <x:c r="P83" s="8" t="n">
        <x:v>36</x:v>
      </x:c>
      <x:c r="Q83" s="8" t="n">
        <x:v>95</x:v>
      </x:c>
      <x:c r="R83" s="8"/>
      <x:c r="S83" s="3" t="str">
        <x:v>Не отмечена в проверенных таблицах</x:v>
      </x:c>
      <x:c r="T83" s="3" t="str">
        <x:v>Не отмечена в проверенных таблицах</x:v>
      </x:c>
      <x:c r="U83" s="3" t="str"/>
      <x:c r="V83" s="3" t="str"/>
      <x:c r="W83" s="3" t="str"/>
      <x:c r="X83" s="3" t="str"/>
      <x:c r="Y83" s="9" t="n">
        <x:v>46304</x:v>
      </x:c>
    </x:row>
    <x:row r="84" ht="80" customHeight="1">
      <x:c r="A84" s="3" t="str">
        <x:v>Школа "Перспектива" (Томск)</x:v>
      </x:c>
      <x:c r="B84" s="3" t="str">
        <x:v>Томская область</x:v>
      </x:c>
      <x:c r="C84" s="3" t="str">
        <x:v>Томск</x:v>
      </x:c>
      <x:c r="D84" s="3" t="str"/>
      <x:c r="E84" s="3" t="str">
        <x:v>Вступительные испытания и требования к поступающим уточняйте в школе.</x:v>
      </x:c>
      <x:c r="F84" s="3" t="str">
        <x:v>Сроки и условия следующей кампании уточняйте на официальном сайте.</x:v>
      </x:c>
      <x:c r="G84" s="3" t="str">
        <x:v>Смотрите условия приёма</x:v>
      </x:c>
      <x:c r="H84" s="10" t="str">
        <x:f>IFERROR(HYPERLINK("http://perspectiva-tomsk.ru/","http://perspectiva-tomsk.ru/"),"http://perspectiva-tomsk.ru/")</x:f>
        <x:v>http://perspectiva-tomsk.ru/</x:v>
      </x:c>
      <x:c r="I84" s="3" t="str"/>
      <x:c r="J84" s="3" t="str"/>
      <x:c r="K84" s="3" t="str"/>
      <x:c r="L84" s="3" t="str"/>
      <x:c r="M84" s="8"/>
      <x:c r="N84" s="8" t="n">
        <x:v>289</x:v>
      </x:c>
      <x:c r="O84" s="8" t="n">
        <x:v>234</x:v>
      </x:c>
      <x:c r="P84" s="8"/>
      <x:c r="Q84" s="8"/>
      <x:c r="R84" s="8"/>
      <x:c r="S84" s="3" t="str">
        <x:v>Не отмечена в проверенных таблицах</x:v>
      </x:c>
      <x:c r="T84" s="3" t="str">
        <x:v>Не отмечена в проверенных таблицах</x:v>
      </x:c>
      <x:c r="U84" s="3" t="str"/>
      <x:c r="V84" s="3" t="str"/>
      <x:c r="W84" s="3" t="str"/>
      <x:c r="X84" s="10" t="str">
        <x:v>https://tomsk.gov.ru/opendata/front/getTable/id/236</x:v>
      </x:c>
      <x:c r="Y84" s="9" t="n">
        <x:v>46304</x:v>
      </x:c>
    </x:row>
    <x:row r="85" ht="80" customHeight="1">
      <x:c r="A85" s="3" t="str">
        <x:v>Лицей имени Кирилла и Мефодия</x:v>
      </x:c>
      <x:c r="B85" s="3" t="str">
        <x:v>Смоленская область</x:v>
      </x:c>
      <x:c r="C85" s="3" t="str">
        <x:v>Смоленск</x:v>
      </x:c>
      <x:c r="D85" s="3" t="str"/>
      <x:c r="E85" s="3" t="str">
        <x:v>Условия приёма смотрите на сайте школы</x:v>
      </x:c>
      <x:c r="F85" s="3" t="str">
        <x:v>О сроках набора сообщает школа</x:v>
      </x:c>
      <x:c r="G85" s="3" t="str">
        <x:v>Смотрите условия приёма</x:v>
      </x:c>
      <x:c r="H85" s="3" t="str"/>
      <x:c r="I85" s="3" t="str"/>
      <x:c r="J85" s="3" t="str"/>
      <x:c r="K85" s="3" t="str"/>
      <x:c r="L85" s="3" t="str"/>
      <x:c r="M85" s="8" t="n">
        <x:v>149</x:v>
      </x:c>
      <x:c r="N85" s="8" t="n">
        <x:v>195</x:v>
      </x:c>
      <x:c r="O85" s="8" t="n">
        <x:v>238</x:v>
      </x:c>
      <x:c r="P85" s="8"/>
      <x:c r="Q85" s="8"/>
      <x:c r="R85" s="8"/>
      <x:c r="S85" s="3" t="str">
        <x:v>Не отмечена в проверенных таблицах</x:v>
      </x:c>
      <x:c r="T85" s="3" t="str">
        <x:v>Не отмечена в проверенных таблицах</x:v>
      </x:c>
      <x:c r="U85" s="3" t="str"/>
      <x:c r="V85" s="3" t="str"/>
      <x:c r="W85" s="3" t="str"/>
      <x:c r="X85" s="3" t="str"/>
      <x:c r="Y85" s="9" t="n">
        <x:v>46304</x:v>
      </x:c>
    </x:row>
    <x:row r="86" ht="80" customHeight="1">
      <x:c r="A86" s="3" t="str">
        <x:v>Школа в Некрасовке</x:v>
      </x:c>
      <x:c r="B86" s="3" t="str">
        <x:v>Москва</x:v>
      </x:c>
      <x:c r="C86" s="3" t="str">
        <x:v>Москва</x:v>
      </x:c>
      <x:c r="D86" s="3" t="str"/>
      <x:c r="E86" s="3" t="str">
        <x:v>Условия приёма смотрите на сайте школы</x:v>
      </x:c>
      <x:c r="F86" s="3" t="str">
        <x:v>О сроках набора сообщает школа</x:v>
      </x:c>
      <x:c r="G86" s="3" t="str">
        <x:v>Смотрите условия приёма</x:v>
      </x:c>
      <x:c r="H86" s="3" t="str"/>
      <x:c r="I86" s="3" t="str"/>
      <x:c r="J86" s="3" t="str"/>
      <x:c r="K86" s="3" t="str"/>
      <x:c r="L86" s="3" t="str"/>
      <x:c r="M86" s="8" t="n">
        <x:v>249</x:v>
      </x:c>
      <x:c r="N86" s="8" t="n">
        <x:v>284</x:v>
      </x:c>
      <x:c r="O86" s="8" t="n">
        <x:v>240</x:v>
      </x:c>
      <x:c r="P86" s="8"/>
      <x:c r="Q86" s="8"/>
      <x:c r="R86" s="8"/>
      <x:c r="S86" s="3" t="str">
        <x:v>Не отмечена в проверенных таблицах</x:v>
      </x:c>
      <x:c r="T86" s="3" t="str">
        <x:v>Не отмечена в проверенных таблицах</x:v>
      </x:c>
      <x:c r="U86" s="3" t="str"/>
      <x:c r="V86" s="3" t="str"/>
      <x:c r="W86" s="3" t="str"/>
      <x:c r="X86" s="3" t="str"/>
      <x:c r="Y86" s="9" t="n">
        <x:v>46304</x:v>
      </x:c>
    </x:row>
    <x:row r="87" ht="80" customHeight="1">
      <x:c r="A87" s="3" t="str">
        <x:v>Школа № 146 с углубленным изучением математики, физики, информатики</x:v>
      </x:c>
      <x:c r="B87" s="3" t="str">
        <x:v>Пермский край</x:v>
      </x:c>
      <x:c r="C87" s="3" t="str">
        <x:v>Пермь</x:v>
      </x:c>
      <x:c r="D87" s="3" t="str">
        <x:v>7, 8 (официальный архив 2023)</x:v>
      </x:c>
      <x:c r="E87" s="3" t="str">
        <x:v>Вступительные испытания и требования к поступающим уточняйте в школе.</x:v>
      </x:c>
      <x:c r="F87" s="3" t="str">
        <x:v>В архиве 2023: заявления до 18 марта, письменная работа 20 марта.</x:v>
      </x:c>
      <x:c r="G87" s="3" t="str">
        <x:v>Смотрите условия приёма</x:v>
      </x:c>
      <x:c r="H87" s="10" t="str">
        <x:f>IFERROR(HYPERLINK("https://www.s146.ru/","https://www.s146.ru/"),"https://www.s146.ru/")</x:f>
        <x:v>https://www.s146.ru/</x:v>
      </x:c>
      <x:c r="I87" s="3" t="str"/>
      <x:c r="J87" s="10" t="str">
        <x:f>IFERROR(HYPERLINK("https://www.s146.ru/taxonomy/term/9/logistics?page=7","https://www.s146.ru/taxonomy/term/9/logistics?page=7"),"https://www.s146.ru/taxonomy/term/9/logistics?page=7")</x:f>
        <x:v>https://www.s146.ru/taxonomy/term/9/logistics?page=7</x:v>
      </x:c>
      <x:c r="K87" s="3" t="str"/>
      <x:c r="L87" s="3" t="str"/>
      <x:c r="M87" s="8" t="n">
        <x:v>130</x:v>
      </x:c>
      <x:c r="N87" s="8" t="n">
        <x:v>233</x:v>
      </x:c>
      <x:c r="O87" s="8" t="n">
        <x:v>241</x:v>
      </x:c>
      <x:c r="P87" s="8" t="n">
        <x:v>69</x:v>
      </x:c>
      <x:c r="Q87" s="8"/>
      <x:c r="R87" s="8"/>
      <x:c r="S87" s="3" t="str">
        <x:v>Да</x:v>
      </x:c>
      <x:c r="T87" s="3" t="str">
        <x:v>Да</x:v>
      </x:c>
      <x:c r="U87" s="3" t="str"/>
      <x:c r="V87" s="3" t="str"/>
      <x:c r="W87" s="3" t="str"/>
      <x:c r="X87" s="3" t="str">
        <x:v>https://www.s146.ru/taxonomy/term/9/logistics?page=7; https://edueias.iro.perm.ru/org/218</x:v>
      </x:c>
      <x:c r="Y87" s="9" t="n">
        <x:v>46304</x:v>
      </x:c>
    </x:row>
    <x:row r="88" ht="80" customHeight="1">
      <x:c r="A88" s="3" t="str">
        <x:v>Гимназия № 39 имени Файзуллина Агзама Шакировича</x:v>
      </x:c>
      <x:c r="B88" s="3" t="str">
        <x:v>Башкортостан</x:v>
      </x:c>
      <x:c r="C88" s="3" t="str">
        <x:v>Уфа</x:v>
      </x:c>
      <x:c r="D88" s="3" t="str"/>
      <x:c r="E88" s="3" t="str">
        <x:v>Вступительные испытания и требования к поступающим уточняйте в школе.</x:v>
      </x:c>
      <x:c r="F88" s="3" t="str">
        <x:v>Сроки регистрации и испытаний школа публикует на своём сайте.</x:v>
      </x:c>
      <x:c r="G88" s="3" t="str">
        <x:v>Смотрите условия приёма</x:v>
      </x:c>
      <x:c r="H88" s="10" t="str">
        <x:f>IFERROR(HYPERLINK("https://school39.ru/","https://school39.ru/"),"https://school39.ru/")</x:f>
        <x:v>https://school39.ru/</x:v>
      </x:c>
      <x:c r="I88" s="3" t="str"/>
      <x:c r="J88" s="3" t="str"/>
      <x:c r="K88" s="3" t="str"/>
      <x:c r="L88" s="3" t="str"/>
      <x:c r="M88" s="8" t="n">
        <x:v>215</x:v>
      </x:c>
      <x:c r="N88" s="8" t="n">
        <x:v>228</x:v>
      </x:c>
      <x:c r="O88" s="8" t="n">
        <x:v>242</x:v>
      </x:c>
      <x:c r="P88" s="8"/>
      <x:c r="Q88" s="8"/>
      <x:c r="R88" s="8"/>
      <x:c r="S88" s="3" t="str">
        <x:v>Не отмечена в проверенных таблицах</x:v>
      </x:c>
      <x:c r="T88" s="3" t="str">
        <x:v>Не отмечена в проверенных таблицах</x:v>
      </x:c>
      <x:c r="U88" s="3" t="str"/>
      <x:c r="V88" s="3" t="str"/>
      <x:c r="W88" s="3" t="str"/>
      <x:c r="X88" s="3" t="str">
        <x:v>https://school39.ru/; https://ufa.fulledu.ru/school/shkola-gimnaziya-39/contacts/</x:v>
      </x:c>
      <x:c r="Y88" s="9" t="n">
        <x:v>46304</x:v>
      </x:c>
    </x:row>
    <x:row r="89" ht="80" customHeight="1">
      <x:c r="A89" s="3" t="str">
        <x:v>Средняя школа № 151</x:v>
      </x:c>
      <x:c r="B89" s="3" t="str">
        <x:v>Красноярский край</x:v>
      </x:c>
      <x:c r="C89" s="3" t="str">
        <x:v>Красноярск</x:v>
      </x:c>
      <x:c r="D89" s="3" t="str"/>
      <x:c r="E89" s="3" t="str">
        <x:v>Вступительные испытания и требования к поступающим уточняйте в школе.</x:v>
      </x:c>
      <x:c r="F89" s="3" t="str">
        <x:v>Сроки и условия следующей кампании уточняйте на официальном сайте.</x:v>
      </x:c>
      <x:c r="G89" s="3" t="str">
        <x:v>Смотрите условия приёма</x:v>
      </x:c>
      <x:c r="H89" s="10" t="str">
        <x:f>IFERROR(HYPERLINK("https://sch151krsk.gosuslugi.ru/","https://sch151krsk.gosuslugi.ru/"),"https://sch151krsk.gosuslugi.ru/")</x:f>
        <x:v>https://sch151krsk.gosuslugi.ru/</x:v>
      </x:c>
      <x:c r="I89" s="3" t="str"/>
      <x:c r="J89" s="3" t="str"/>
      <x:c r="K89" s="3" t="str"/>
      <x:c r="L89" s="3" t="str"/>
      <x:c r="M89" s="8"/>
      <x:c r="N89" s="8" t="n">
        <x:v>294</x:v>
      </x:c>
      <x:c r="O89" s="8" t="n">
        <x:v>244</x:v>
      </x:c>
      <x:c r="P89" s="8"/>
      <x:c r="Q89" s="8"/>
      <x:c r="R89" s="8"/>
      <x:c r="S89" s="3" t="str">
        <x:v>Не отмечена в проверенных таблицах</x:v>
      </x:c>
      <x:c r="T89" s="3" t="str">
        <x:v>Не отмечена в проверенных таблицах</x:v>
      </x:c>
      <x:c r="U89" s="3" t="str"/>
      <x:c r="V89" s="3" t="str"/>
      <x:c r="W89" s="3" t="str"/>
      <x:c r="X89" s="10" t="str">
        <x:v>https://krasobr.admkrsk.ru/wp-content/uploads/2026/03/МАОУ-СШ-№-151.pdf</x:v>
      </x:c>
      <x:c r="Y89" s="9" t="n">
        <x:v>46304</x:v>
      </x:c>
    </x:row>
    <x:row r="90" ht="80" customHeight="1">
      <x:c r="A90" s="3" t="str">
        <x:v>Лицей №1 имени А. С. Пушкина</x:v>
      </x:c>
      <x:c r="B90" s="3" t="str">
        <x:v>Томская область</x:v>
      </x:c>
      <x:c r="C90" s="3" t="str">
        <x:v>Томск</x:v>
      </x:c>
      <x:c r="D90" s="3" t="str"/>
      <x:c r="E90" s="3" t="str">
        <x:v>Вступительные испытания и требования к поступающим уточняйте в школе.</x:v>
      </x:c>
      <x:c r="F90" s="3" t="str">
        <x:v>Сроки и условия следующей кампании уточняйте на официальном сайте.</x:v>
      </x:c>
      <x:c r="G90" s="3" t="str">
        <x:v>Смотрите условия приёма</x:v>
      </x:c>
      <x:c r="H90" s="10" t="str">
        <x:f>IFERROR(HYPERLINK("https://lyceum1-tomsk.gosuslugi.ru/","https://lyceum1-tomsk.gosuslugi.ru/"),"https://lyceum1-tomsk.gosuslugi.ru/")</x:f>
        <x:v>https://lyceum1-tomsk.gosuslugi.ru/</x:v>
      </x:c>
      <x:c r="I90" s="3" t="str"/>
      <x:c r="J90" s="3" t="str"/>
      <x:c r="K90" s="3" t="str"/>
      <x:c r="L90" s="3" t="str"/>
      <x:c r="M90" s="8" t="n">
        <x:v>236</x:v>
      </x:c>
      <x:c r="N90" s="8" t="n">
        <x:v>278</x:v>
      </x:c>
      <x:c r="O90" s="8" t="n">
        <x:v>246</x:v>
      </x:c>
      <x:c r="P90" s="8"/>
      <x:c r="Q90" s="8"/>
      <x:c r="R90" s="8"/>
      <x:c r="S90" s="3" t="str">
        <x:v>Да</x:v>
      </x:c>
      <x:c r="T90" s="3" t="str">
        <x:v>Да</x:v>
      </x:c>
      <x:c r="U90" s="3" t="str"/>
      <x:c r="V90" s="3" t="str"/>
      <x:c r="W90" s="3" t="str"/>
      <x:c r="X90" s="10" t="str">
        <x:v>https://www.tomsk.ru09.ru/catfirm/?subaction=10812</x:v>
      </x:c>
      <x:c r="Y90" s="9" t="n">
        <x:v>46304</x:v>
      </x:c>
    </x:row>
    <x:row r="91" ht="80" customHeight="1">
      <x:c r="A91" s="3" t="str">
        <x:v>Лицей № 11 (Челябинск)</x:v>
      </x:c>
      <x:c r="B91" s="3" t="str">
        <x:v>Челябинская область</x:v>
      </x:c>
      <x:c r="C91" s="3" t="str">
        <x:v>Челябинск</x:v>
      </x:c>
      <x:c r="D91" s="3" t="str">
        <x:v>5–10 (индивидуальный отбор)</x:v>
      </x:c>
      <x:c r="E91" s="3" t="str">
        <x:v>Вступительные испытания и требования к поступающим уточняйте в школе.</x:v>
      </x:c>
      <x:c r="F91" s="3" t="str">
        <x:v>Сроки регистрации и испытаний школа публикует на своём сайте.</x:v>
      </x:c>
      <x:c r="G91" s="3" t="str">
        <x:v>Смотрите условия приёма</x:v>
      </x:c>
      <x:c r="H91" s="10" t="str">
        <x:f>IFERROR(HYPERLINK("https://www.l-11.ru/index.php/ru/priem-v-ou","https://www.l-11.ru/index.php/ru/priem-v-ou"),"https://www.l-11.ru/index.php/ru/priem-v-ou")</x:f>
        <x:v>https://www.l-11.ru/index.php/ru/priem-v-ou</x:v>
      </x:c>
      <x:c r="I91" s="3" t="str"/>
      <x:c r="J91" s="3" t="str"/>
      <x:c r="K91" s="3" t="str"/>
      <x:c r="L91" s="3" t="str"/>
      <x:c r="M91" s="8"/>
      <x:c r="N91" s="8" t="n">
        <x:v>300</x:v>
      </x:c>
      <x:c r="O91" s="8" t="n">
        <x:v>247</x:v>
      </x:c>
      <x:c r="P91" s="8"/>
      <x:c r="Q91" s="8"/>
      <x:c r="R91" s="8"/>
      <x:c r="S91" s="3" t="str">
        <x:v>Не отмечена в проверенных таблицах</x:v>
      </x:c>
      <x:c r="T91" s="3" t="str">
        <x:v>Не отмечена в проверенных таблицах</x:v>
      </x:c>
      <x:c r="U91" s="3" t="str"/>
      <x:c r="V91" s="3" t="str"/>
      <x:c r="W91" s="3" t="str"/>
      <x:c r="X91" s="10" t="str">
        <x:v>https://www.l-11.ru/index.php/ru/priem-v-ou</x:v>
      </x:c>
      <x:c r="Y91" s="9" t="n">
        <x:v>46304</x:v>
      </x:c>
    </x:row>
    <x:row r="92" ht="80" customHeight="1">
      <x:c r="A92" s="3" t="str">
        <x:v>Международная Школа Смешанного Обучения (ex. Наши Пенаты)</x:v>
      </x:c>
      <x:c r="B92" s="3" t="str">
        <x:v>Москва</x:v>
      </x:c>
      <x:c r="C92" s="3" t="str">
        <x:v>Москва</x:v>
      </x:c>
      <x:c r="D92" s="3" t="str"/>
      <x:c r="E92" s="3" t="str">
        <x:v>Условия приёма смотрите на сайте школы</x:v>
      </x:c>
      <x:c r="F92" s="3" t="str">
        <x:v>О сроках набора сообщает школа</x:v>
      </x:c>
      <x:c r="G92" s="3" t="str">
        <x:v>Смотрите условия приёма</x:v>
      </x:c>
      <x:c r="H92" s="3" t="str"/>
      <x:c r="I92" s="3" t="str"/>
      <x:c r="J92" s="3" t="str"/>
      <x:c r="K92" s="3" t="str"/>
      <x:c r="L92" s="3" t="str"/>
      <x:c r="M92" s="8"/>
      <x:c r="N92" s="8" t="n">
        <x:v>291</x:v>
      </x:c>
      <x:c r="O92" s="8" t="n">
        <x:v>251</x:v>
      </x:c>
      <x:c r="P92" s="8"/>
      <x:c r="Q92" s="8"/>
      <x:c r="R92" s="8"/>
      <x:c r="S92" s="3" t="str">
        <x:v>Не отмечена в проверенных таблицах</x:v>
      </x:c>
      <x:c r="T92" s="3" t="str">
        <x:v>Не отмечена в проверенных таблицах</x:v>
      </x:c>
      <x:c r="U92" s="3" t="str"/>
      <x:c r="V92" s="3" t="str"/>
      <x:c r="W92" s="3" t="str"/>
      <x:c r="X92" s="3" t="str"/>
      <x:c r="Y92" s="9" t="n">
        <x:v>46304</x:v>
      </x:c>
    </x:row>
    <x:row r="93" ht="80" customHeight="1">
      <x:c r="A93" s="3" t="str">
        <x:v>Гимназия им. академика Н.Г. Басова при ВГУ</x:v>
      </x:c>
      <x:c r="B93" s="3" t="str">
        <x:v>Воронежская область</x:v>
      </x:c>
      <x:c r="C93" s="3" t="str">
        <x:v>Воронеж</x:v>
      </x:c>
      <x:c r="D93" s="3" t="str">
        <x:v>Классы набора уточняются</x:v>
      </x:c>
      <x:c r="E93" s="3" t="str">
        <x:v>Вступительные испытания и требования к поступающим уточняйте в школе.</x:v>
      </x:c>
      <x:c r="F93" s="3" t="str">
        <x:v>Сроки регистрации и испытаний школа публикует на своём сайте.</x:v>
      </x:c>
      <x:c r="G93" s="3" t="str">
        <x:v>Смотрите условия приёма</x:v>
      </x:c>
      <x:c r="H93" s="10" t="str">
        <x:f>IFERROR(HYPERLINK("http://bas.vrn.ru/","http://bas.vrn.ru/"),"http://bas.vrn.ru/")</x:f>
        <x:v>http://bas.vrn.ru/</x:v>
      </x:c>
      <x:c r="I93" s="3" t="str"/>
      <x:c r="J93" s="3" t="str"/>
      <x:c r="K93" s="3" t="str"/>
      <x:c r="L93" s="3" t="str"/>
      <x:c r="M93" s="8" t="n">
        <x:v>103</x:v>
      </x:c>
      <x:c r="N93" s="8" t="n">
        <x:v>150</x:v>
      </x:c>
      <x:c r="O93" s="8" t="n">
        <x:v>252</x:v>
      </x:c>
      <x:c r="P93" s="8"/>
      <x:c r="Q93" s="8"/>
      <x:c r="R93" s="8"/>
      <x:c r="S93" s="3" t="str">
        <x:v>Не отмечена в проверенных таблицах</x:v>
      </x:c>
      <x:c r="T93" s="3" t="str">
        <x:v>Не отмечена в проверенных таблицах</x:v>
      </x:c>
      <x:c r="U93" s="3" t="str"/>
      <x:c r="V93" s="3" t="str"/>
      <x:c r="W93" s="3" t="str"/>
      <x:c r="X93" s="10" t="str">
        <x:v>https://cro.edu-vrn.ru/oficialnye-sajty-oo</x:v>
      </x:c>
      <x:c r="Y93" s="9" t="n">
        <x:v>46304</x:v>
      </x:c>
    </x:row>
    <x:row r="94" ht="80" customHeight="1">
      <x:c r="A94" s="3" t="str">
        <x:v>Гимназия № 1 (Владивосток)</x:v>
      </x:c>
      <x:c r="B94" s="3" t="str">
        <x:v>Приморский край</x:v>
      </x:c>
      <x:c r="C94" s="3" t="str">
        <x:v>Владивосток</x:v>
      </x:c>
      <x:c r="D94" s="3" t="str"/>
      <x:c r="E94" s="3" t="str">
        <x:v>Условия приёма смотрите на сайте школы</x:v>
      </x:c>
      <x:c r="F94" s="3" t="str">
        <x:v>О сроках набора сообщает школа</x:v>
      </x:c>
      <x:c r="G94" s="3" t="str">
        <x:v>Смотрите условия приёма</x:v>
      </x:c>
      <x:c r="H94" s="3" t="str"/>
      <x:c r="I94" s="3" t="str"/>
      <x:c r="J94" s="3" t="str"/>
      <x:c r="K94" s="3" t="str"/>
      <x:c r="L94" s="3" t="str"/>
      <x:c r="M94" s="8" t="n">
        <x:v>231</x:v>
      </x:c>
      <x:c r="N94" s="8"/>
      <x:c r="O94" s="8" t="n">
        <x:v>258</x:v>
      </x:c>
      <x:c r="P94" s="8"/>
      <x:c r="Q94" s="8"/>
      <x:c r="R94" s="8"/>
      <x:c r="S94" s="3" t="str">
        <x:v>Не отмечена в проверенных таблицах</x:v>
      </x:c>
      <x:c r="T94" s="3" t="str">
        <x:v>Не отмечена в проверенных таблицах</x:v>
      </x:c>
      <x:c r="U94" s="3" t="str"/>
      <x:c r="V94" s="3" t="str"/>
      <x:c r="W94" s="3" t="str"/>
      <x:c r="X94" s="3" t="str"/>
      <x:c r="Y94" s="9" t="n">
        <x:v>46304</x:v>
      </x:c>
    </x:row>
    <x:row r="95" ht="80" customHeight="1">
      <x:c r="A95" s="3" t="str">
        <x:v>Образовательный комплекс №8</x:v>
      </x:c>
      <x:c r="B95" s="3" t="str">
        <x:v>Московская область</x:v>
      </x:c>
      <x:c r="C95" s="3" t="str">
        <x:v>Пушкино</x:v>
      </x:c>
      <x:c r="D95" s="3" t="str"/>
      <x:c r="E95" s="3" t="str">
        <x:v>Условия приёма смотрите на сайте школы</x:v>
      </x:c>
      <x:c r="F95" s="3" t="str">
        <x:v>О сроках набора сообщает школа</x:v>
      </x:c>
      <x:c r="G95" s="3" t="str">
        <x:v>Смотрите условия приёма</x:v>
      </x:c>
      <x:c r="H95" s="3" t="str"/>
      <x:c r="I95" s="3" t="str"/>
      <x:c r="J95" s="3" t="str"/>
      <x:c r="K95" s="3" t="str"/>
      <x:c r="L95" s="3" t="str"/>
      <x:c r="M95" s="8" t="n">
        <x:v>276</x:v>
      </x:c>
      <x:c r="N95" s="8"/>
      <x:c r="O95" s="8" t="n">
        <x:v>259</x:v>
      </x:c>
      <x:c r="P95" s="8"/>
      <x:c r="Q95" s="8"/>
      <x:c r="R95" s="8"/>
      <x:c r="S95" s="3" t="str">
        <x:v>Не отмечена в проверенных таблицах</x:v>
      </x:c>
      <x:c r="T95" s="3" t="str">
        <x:v>Не отмечена в проверенных таблицах</x:v>
      </x:c>
      <x:c r="U95" s="3" t="str"/>
      <x:c r="V95" s="3" t="str"/>
      <x:c r="W95" s="3" t="str"/>
      <x:c r="X95" s="3" t="str"/>
      <x:c r="Y95" s="9" t="n">
        <x:v>46304</x:v>
      </x:c>
    </x:row>
    <x:row r="96" ht="80" customHeight="1">
      <x:c r="A96" s="3" t="str">
        <x:v>Экономико-математический лицей № 29</x:v>
      </x:c>
      <x:c r="B96" s="3" t="str">
        <x:v>Удмуртия</x:v>
      </x:c>
      <x:c r="C96" s="3" t="str">
        <x:v>Ижевск</x:v>
      </x:c>
      <x:c r="D96" s="3" t="str"/>
      <x:c r="E96" s="3" t="str">
        <x:v>Вступительные испытания и требования к поступающим уточняйте в школе.</x:v>
      </x:c>
      <x:c r="F96" s="3" t="str">
        <x:v>Сроки регистрации и испытаний школа публикует на своём сайте.</x:v>
      </x:c>
      <x:c r="G96" s="3" t="str">
        <x:v>Смотрите условия приёма</x:v>
      </x:c>
      <x:c r="H96" s="10" t="str">
        <x:f>IFERROR(HYPERLINK("https://emli29.gosuslugi.ru/","https://emli29.gosuslugi.ru/"),"https://emli29.gosuslugi.ru/")</x:f>
        <x:v>https://emli29.gosuslugi.ru/</x:v>
      </x:c>
      <x:c r="I96" s="3" t="str"/>
      <x:c r="J96" s="3" t="str"/>
      <x:c r="K96" s="3" t="str"/>
      <x:c r="L96" s="3" t="str"/>
      <x:c r="M96" s="8" t="n">
        <x:v>252</x:v>
      </x:c>
      <x:c r="N96" s="8" t="n">
        <x:v>222</x:v>
      </x:c>
      <x:c r="O96" s="8" t="n">
        <x:v>261</x:v>
      </x:c>
      <x:c r="P96" s="8" t="n">
        <x:v>57</x:v>
      </x:c>
      <x:c r="Q96" s="8" t="n">
        <x:v>54</x:v>
      </x:c>
      <x:c r="R96" s="8" t="n">
        <x:v>72</x:v>
      </x:c>
      <x:c r="S96" s="3" t="str">
        <x:v>Да</x:v>
      </x:c>
      <x:c r="T96" s="3" t="str">
        <x:v>Да</x:v>
      </x:c>
      <x:c r="U96" s="3" t="str"/>
      <x:c r="V96" s="3" t="str"/>
      <x:c r="W96" s="3" t="str"/>
      <x:c r="X96" s="3" t="str">
        <x:v>https://emli29.gosuslugi.ru/; https://edu.gov.ru/activity/main_activities/ran_schools/list_of_schools</x:v>
      </x:c>
      <x:c r="Y96" s="9" t="n">
        <x:v>46304</x:v>
      </x:c>
    </x:row>
    <x:row r="97" ht="80" customHeight="1">
      <x:c r="A97" s="3" t="str">
        <x:v>Средняя школа № 149</x:v>
      </x:c>
      <x:c r="B97" s="3" t="str">
        <x:v>Красноярский край</x:v>
      </x:c>
      <x:c r="C97" s="3" t="str">
        <x:v>Красноярск</x:v>
      </x:c>
      <x:c r="D97" s="3" t="str"/>
      <x:c r="E97" s="3" t="str">
        <x:v>Вступительные испытания и требования к поступающим уточняйте в школе.</x:v>
      </x:c>
      <x:c r="F97" s="3" t="str">
        <x:v>Сроки и условия следующей кампании уточняйте на официальном сайте.</x:v>
      </x:c>
      <x:c r="G97" s="3" t="str">
        <x:v>Смотрите условия приёма</x:v>
      </x:c>
      <x:c r="H97" s="10" t="str">
        <x:f>IFERROR(HYPERLINK("https://sch149.ru/","https://sch149.ru/"),"https://sch149.ru/")</x:f>
        <x:v>https://sch149.ru/</x:v>
      </x:c>
      <x:c r="I97" s="3" t="str"/>
      <x:c r="J97" s="3" t="str"/>
      <x:c r="K97" s="3" t="str"/>
      <x:c r="L97" s="3" t="str"/>
      <x:c r="M97" s="8"/>
      <x:c r="N97" s="8" t="n">
        <x:v>298</x:v>
      </x:c>
      <x:c r="O97" s="8" t="n">
        <x:v>263</x:v>
      </x:c>
      <x:c r="P97" s="8"/>
      <x:c r="Q97" s="8"/>
      <x:c r="R97" s="8"/>
      <x:c r="S97" s="3" t="str">
        <x:v>Не отмечена в проверенных таблицах</x:v>
      </x:c>
      <x:c r="T97" s="3" t="str">
        <x:v>Не отмечена в проверенных таблицах</x:v>
      </x:c>
      <x:c r="U97" s="3" t="str"/>
      <x:c r="V97" s="3" t="str"/>
      <x:c r="W97" s="3" t="str"/>
      <x:c r="X97" s="10" t="str">
        <x:v>https://shkola.city/kya/places/405435</x:v>
      </x:c>
      <x:c r="Y97" s="9" t="n">
        <x:v>46304</x:v>
      </x:c>
    </x:row>
    <x:row r="98" ht="80" customHeight="1">
      <x:c r="A98" s="3" t="str">
        <x:v>Центр образования № 1 - гуманитарно-математический лицей имени Героя России Горшкова Д.Е.</x:v>
      </x:c>
      <x:c r="B98" s="3" t="str">
        <x:v>Тульская область</x:v>
      </x:c>
      <x:c r="C98" s="3" t="str">
        <x:v>Тула</x:v>
      </x:c>
      <x:c r="D98" s="3" t="str"/>
      <x:c r="E98" s="3" t="str">
        <x:v>Условия приёма смотрите на сайте школы</x:v>
      </x:c>
      <x:c r="F98" s="3" t="str">
        <x:v>О сроках набора сообщает школа</x:v>
      </x:c>
      <x:c r="G98" s="3" t="str">
        <x:v>Смотрите условия приёма</x:v>
      </x:c>
      <x:c r="H98" s="3" t="str"/>
      <x:c r="I98" s="3" t="str"/>
      <x:c r="J98" s="3" t="str"/>
      <x:c r="K98" s="3" t="str"/>
      <x:c r="L98" s="3" t="str"/>
      <x:c r="M98" s="8" t="n">
        <x:v>289</x:v>
      </x:c>
      <x:c r="N98" s="8" t="n">
        <x:v>172</x:v>
      </x:c>
      <x:c r="O98" s="8" t="n">
        <x:v>264</x:v>
      </x:c>
      <x:c r="P98" s="8"/>
      <x:c r="Q98" s="8"/>
      <x:c r="R98" s="8"/>
      <x:c r="S98" s="3" t="str">
        <x:v>Не отмечена в проверенных таблицах</x:v>
      </x:c>
      <x:c r="T98" s="3" t="str">
        <x:v>Не отмечена в проверенных таблицах</x:v>
      </x:c>
      <x:c r="U98" s="3" t="str"/>
      <x:c r="V98" s="3" t="str"/>
      <x:c r="W98" s="3" t="str"/>
      <x:c r="X98" s="3" t="str"/>
      <x:c r="Y98" s="9" t="n">
        <x:v>46304</x:v>
      </x:c>
    </x:row>
    <x:row r="99" ht="80" customHeight="1">
      <x:c r="A99" s="3" t="str">
        <x:v>КГАОУ «Школа космонавтики»</x:v>
      </x:c>
      <x:c r="B99" s="3" t="str">
        <x:v>Красноярский край</x:v>
      </x:c>
      <x:c r="C99" s="3" t="str">
        <x:v>Железногорск</x:v>
      </x:c>
      <x:c r="D99" s="3" t="str"/>
      <x:c r="E99" s="3" t="str">
        <x:v>Условия приёма смотрите на сайте школы</x:v>
      </x:c>
      <x:c r="F99" s="3" t="str">
        <x:v>О сроках набора сообщает школа</x:v>
      </x:c>
      <x:c r="G99" s="3" t="str">
        <x:v>Смотрите условия приёма</x:v>
      </x:c>
      <x:c r="H99" s="3" t="str"/>
      <x:c r="I99" s="3" t="str"/>
      <x:c r="J99" s="3" t="str"/>
      <x:c r="K99" s="3" t="str"/>
      <x:c r="L99" s="3" t="str"/>
      <x:c r="M99" s="8" t="n">
        <x:v>214</x:v>
      </x:c>
      <x:c r="N99" s="8"/>
      <x:c r="O99" s="8" t="n">
        <x:v>268</x:v>
      </x:c>
      <x:c r="P99" s="8" t="n">
        <x:v>93</x:v>
      </x:c>
      <x:c r="Q99" s="8"/>
      <x:c r="R99" s="8"/>
      <x:c r="S99" s="3" t="str">
        <x:v>Не отмечена в проверенных таблицах</x:v>
      </x:c>
      <x:c r="T99" s="3" t="str">
        <x:v>Не отмечена в проверенных таблицах</x:v>
      </x:c>
      <x:c r="U99" s="3" t="str"/>
      <x:c r="V99" s="3" t="str"/>
      <x:c r="W99" s="3" t="str"/>
      <x:c r="X99" s="3" t="str"/>
      <x:c r="Y99" s="9" t="n">
        <x:v>46304</x:v>
      </x:c>
    </x:row>
    <x:row r="100" ht="80" customHeight="1">
      <x:c r="A100" s="3" t="str">
        <x:v>АНОО "Хорошёвская школа"</x:v>
      </x:c>
      <x:c r="B100" s="3" t="str">
        <x:v>Москва</x:v>
      </x:c>
      <x:c r="C100" s="3" t="str">
        <x:v>Москва</x:v>
      </x:c>
      <x:c r="D100" s="3" t="str"/>
      <x:c r="E100" s="3" t="str">
        <x:v>Условия приёма смотрите на сайте школы</x:v>
      </x:c>
      <x:c r="F100" s="3" t="str">
        <x:v>О сроках набора сообщает школа</x:v>
      </x:c>
      <x:c r="G100" s="3" t="str">
        <x:v>Смотрите условия приёма</x:v>
      </x:c>
      <x:c r="H100" s="3" t="str"/>
      <x:c r="I100" s="3" t="str"/>
      <x:c r="J100" s="3" t="str"/>
      <x:c r="K100" s="3" t="str"/>
      <x:c r="L100" s="3" t="str"/>
      <x:c r="M100" s="8"/>
      <x:c r="N100" s="8"/>
      <x:c r="O100" s="8" t="n">
        <x:v>269</x:v>
      </x:c>
      <x:c r="P100" s="8"/>
      <x:c r="Q100" s="8" t="n">
        <x:v>96</x:v>
      </x:c>
      <x:c r="R100" s="8" t="n">
        <x:v>99</x:v>
      </x:c>
      <x:c r="S100" s="3" t="str">
        <x:v>Не отмечена в проверенных таблицах</x:v>
      </x:c>
      <x:c r="T100" s="3" t="str">
        <x:v>Не отмечена в проверенных таблицах</x:v>
      </x:c>
      <x:c r="U100" s="3" t="str"/>
      <x:c r="V100" s="3" t="str"/>
      <x:c r="W100" s="3" t="str"/>
      <x:c r="X100" s="3" t="str"/>
      <x:c r="Y100" s="9" t="n">
        <x:v>46304</x:v>
      </x:c>
    </x:row>
    <x:row r="101" ht="80" customHeight="1">
      <x:c r="A101" s="3" t="str">
        <x:v>Романовская школа</x:v>
      </x:c>
      <x:c r="B101" s="3" t="str">
        <x:v>Москва</x:v>
      </x:c>
      <x:c r="C101" s="3" t="str">
        <x:v>Москва</x:v>
      </x:c>
      <x:c r="D101" s="3" t="str"/>
      <x:c r="E101" s="3" t="str">
        <x:v>Условия приёма смотрите на сайте школы</x:v>
      </x:c>
      <x:c r="F101" s="3" t="str">
        <x:v>О сроках набора сообщает школа</x:v>
      </x:c>
      <x:c r="G101" s="3" t="str">
        <x:v>Смотрите условия приёма</x:v>
      </x:c>
      <x:c r="H101" s="3" t="str"/>
      <x:c r="I101" s="3" t="str"/>
      <x:c r="J101" s="3" t="str"/>
      <x:c r="K101" s="3" t="str"/>
      <x:c r="L101" s="3" t="str"/>
      <x:c r="M101" s="8" t="n">
        <x:v>259</x:v>
      </x:c>
      <x:c r="N101" s="8" t="n">
        <x:v>225</x:v>
      </x:c>
      <x:c r="O101" s="8" t="n">
        <x:v>270</x:v>
      </x:c>
      <x:c r="P101" s="8"/>
      <x:c r="Q101" s="8"/>
      <x:c r="R101" s="8"/>
      <x:c r="S101" s="3" t="str">
        <x:v>Не отмечена в проверенных таблицах</x:v>
      </x:c>
      <x:c r="T101" s="3" t="str">
        <x:v>Не отмечена в проверенных таблицах</x:v>
      </x:c>
      <x:c r="U101" s="3" t="str"/>
      <x:c r="V101" s="3" t="str"/>
      <x:c r="W101" s="3" t="str"/>
      <x:c r="X101" s="3" t="str"/>
      <x:c r="Y101" s="9" t="n">
        <x:v>46304</x:v>
      </x:c>
    </x:row>
    <x:row r="102" ht="80" customHeight="1">
      <x:c r="A102" s="3" t="str">
        <x:v>Лицей № 12 (Екатеринбург)</x:v>
      </x:c>
      <x:c r="B102" s="3" t="str">
        <x:v>Свердловская область</x:v>
      </x:c>
      <x:c r="C102" s="3" t="str">
        <x:v>Екатеринбург</x:v>
      </x:c>
      <x:c r="D102" s="3" t="str">
        <x:v>10</x:v>
      </x:c>
      <x:c r="E102" s="3" t="str">
        <x:v>Вступительные испытания и требования к поступающим уточняйте в школе.</x:v>
      </x:c>
      <x:c r="F102" s="3" t="str">
        <x:v>Рейтинг и решение 11 июля 2026; документы на зачисление 13–17 июля; свободные места объявляют 20 августа.</x:v>
      </x:c>
      <x:c r="G102" s="3" t="str">
        <x:v>Смотрите условия приёма</x:v>
      </x:c>
      <x:c r="H102" s="10" t="str">
        <x:f>IFERROR(HYPERLINK("https://xn--12-mlclgj2f.xn--80acgfbsl1azdqr.xn--p1ai/?section_id=125","https://xn--12-mlclgj2f.xn--80acgfbsl1azdqr.xn--p1ai/?section_id=125"),"https://xn--12-mlclgj2f.xn--80acgfbsl1azdqr.xn--p1ai/?section_id=125")</x:f>
        <x:v>https://xn--12-mlclgj2f.xn--80acgfbsl1azdqr.xn--p1ai/?section_id=125</x:v>
      </x:c>
      <x:c r="I102" s="3" t="str"/>
      <x:c r="J102" s="3" t="str"/>
      <x:c r="K102" s="3" t="str"/>
      <x:c r="L102" s="3" t="str"/>
      <x:c r="M102" s="8" t="n">
        <x:v>120</x:v>
      </x:c>
      <x:c r="N102" s="8" t="n">
        <x:v>217</x:v>
      </x:c>
      <x:c r="O102" s="8" t="n">
        <x:v>272</x:v>
      </x:c>
      <x:c r="P102" s="8"/>
      <x:c r="Q102" s="8"/>
      <x:c r="R102" s="8"/>
      <x:c r="S102" s="3" t="str">
        <x:v>Не отмечена в проверенных таблицах</x:v>
      </x:c>
      <x:c r="T102" s="3" t="str">
        <x:v>Не отмечена в проверенных таблицах</x:v>
      </x:c>
      <x:c r="U102" s="3" t="str"/>
      <x:c r="V102" s="3" t="str"/>
      <x:c r="W102" s="3" t="str"/>
      <x:c r="X102" s="10" t="str">
        <x:v>https://xn--12-mlclgj2f.xn--80acgfbsl1azdqr.xn--p1ai/?section_id=125</x:v>
      </x:c>
      <x:c r="Y102" s="9" t="n">
        <x:v>46304</x:v>
      </x:c>
    </x:row>
    <x:row r="103" ht="80" customHeight="1">
      <x:c r="A103" s="3" t="str">
        <x:v>Образовательный центр "Протон"</x:v>
      </x:c>
      <x:c r="B103" s="3" t="str">
        <x:v>Москва</x:v>
      </x:c>
      <x:c r="C103" s="3" t="str">
        <x:v>Москва</x:v>
      </x:c>
      <x:c r="D103" s="3" t="str"/>
      <x:c r="E103" s="3" t="str">
        <x:v>Условия приёма смотрите на сайте школы</x:v>
      </x:c>
      <x:c r="F103" s="3" t="str">
        <x:v>О сроках набора сообщает школа</x:v>
      </x:c>
      <x:c r="G103" s="3" t="str">
        <x:v>Смотрите условия приёма</x:v>
      </x:c>
      <x:c r="H103" s="3" t="str"/>
      <x:c r="I103" s="3" t="str"/>
      <x:c r="J103" s="3" t="str"/>
      <x:c r="K103" s="3" t="str"/>
      <x:c r="L103" s="3" t="str"/>
      <x:c r="M103" s="8" t="n">
        <x:v>207</x:v>
      </x:c>
      <x:c r="N103" s="8" t="n">
        <x:v>282</x:v>
      </x:c>
      <x:c r="O103" s="8" t="n">
        <x:v>273</x:v>
      </x:c>
      <x:c r="P103" s="8"/>
      <x:c r="Q103" s="8"/>
      <x:c r="R103" s="8"/>
      <x:c r="S103" s="3" t="str">
        <x:v>Не отмечена в проверенных таблицах</x:v>
      </x:c>
      <x:c r="T103" s="3" t="str">
        <x:v>Не отмечена в проверенных таблицах</x:v>
      </x:c>
      <x:c r="U103" s="3" t="str"/>
      <x:c r="V103" s="3" t="str"/>
      <x:c r="W103" s="3" t="str"/>
      <x:c r="X103" s="3" t="str"/>
      <x:c r="Y103" s="9" t="n">
        <x:v>46304</x:v>
      </x:c>
    </x:row>
    <x:row r="104" ht="80" customHeight="1">
      <x:c r="A104" s="3" t="str">
        <x:v>Гимназия № 36 имени Героя Советского Союза Гастелло Н.Ф.</x:v>
      </x:c>
      <x:c r="B104" s="3" t="str">
        <x:v>Ростовская область</x:v>
      </x:c>
      <x:c r="C104" s="3" t="str">
        <x:v>Ростов-на-Дону</x:v>
      </x:c>
      <x:c r="D104" s="3" t="str"/>
      <x:c r="E104" s="3" t="str">
        <x:v>Условия приёма смотрите на сайте школы</x:v>
      </x:c>
      <x:c r="F104" s="3" t="str">
        <x:v>О сроках набора сообщает школа</x:v>
      </x:c>
      <x:c r="G104" s="3" t="str">
        <x:v>Смотрите условия приёма</x:v>
      </x:c>
      <x:c r="H104" s="3" t="str"/>
      <x:c r="I104" s="3" t="str"/>
      <x:c r="J104" s="3" t="str"/>
      <x:c r="K104" s="3" t="str"/>
      <x:c r="L104" s="3" t="str"/>
      <x:c r="M104" s="8"/>
      <x:c r="N104" s="8"/>
      <x:c r="O104" s="8" t="n">
        <x:v>274</x:v>
      </x:c>
      <x:c r="P104" s="8"/>
      <x:c r="Q104" s="8"/>
      <x:c r="R104" s="8"/>
      <x:c r="S104" s="3" t="str">
        <x:v>Не отмечена в проверенных таблицах</x:v>
      </x:c>
      <x:c r="T104" s="3" t="str">
        <x:v>Не отмечена в проверенных таблицах</x:v>
      </x:c>
      <x:c r="U104" s="3" t="str"/>
      <x:c r="V104" s="3" t="str"/>
      <x:c r="W104" s="3" t="str"/>
      <x:c r="X104" s="3" t="str"/>
      <x:c r="Y104" s="9" t="n">
        <x:v>46304</x:v>
      </x:c>
    </x:row>
    <x:row r="105" ht="80" customHeight="1">
      <x:c r="A105" s="3" t="str">
        <x:v>Гимназия г. Раменское</x:v>
      </x:c>
      <x:c r="B105" s="3" t="str">
        <x:v>Московская область</x:v>
      </x:c>
      <x:c r="C105" s="3" t="str">
        <x:v>Раменское</x:v>
      </x:c>
      <x:c r="D105" s="3" t="str"/>
      <x:c r="E105" s="3" t="str">
        <x:v>Условия приёма смотрите на сайте школы</x:v>
      </x:c>
      <x:c r="F105" s="3" t="str">
        <x:v>О сроках набора сообщает школа</x:v>
      </x:c>
      <x:c r="G105" s="3" t="str">
        <x:v>Смотрите условия приёма</x:v>
      </x:c>
      <x:c r="H105" s="3" t="str"/>
      <x:c r="I105" s="3" t="str"/>
      <x:c r="J105" s="3" t="str"/>
      <x:c r="K105" s="3" t="str"/>
      <x:c r="L105" s="3" t="str"/>
      <x:c r="M105" s="8" t="n">
        <x:v>154</x:v>
      </x:c>
      <x:c r="N105" s="8" t="n">
        <x:v>254</x:v>
      </x:c>
      <x:c r="O105" s="8" t="n">
        <x:v>276</x:v>
      </x:c>
      <x:c r="P105" s="8"/>
      <x:c r="Q105" s="8"/>
      <x:c r="R105" s="8"/>
      <x:c r="S105" s="3" t="str">
        <x:v>Не отмечена в проверенных таблицах</x:v>
      </x:c>
      <x:c r="T105" s="3" t="str">
        <x:v>Не отмечена в проверенных таблицах</x:v>
      </x:c>
      <x:c r="U105" s="3" t="str"/>
      <x:c r="V105" s="3" t="str"/>
      <x:c r="W105" s="3" t="str"/>
      <x:c r="X105" s="3" t="str"/>
      <x:c r="Y105" s="9" t="n">
        <x:v>46304</x:v>
      </x:c>
    </x:row>
    <x:row r="106" ht="80" customHeight="1">
      <x:c r="A106" s="3" t="str">
        <x:v>Лицей № 124</x:v>
      </x:c>
      <x:c r="B106" s="3" t="str">
        <x:v>Алтайский край</x:v>
      </x:c>
      <x:c r="C106" s="3" t="str">
        <x:v>Барнаул</x:v>
      </x:c>
      <x:c r="D106" s="3" t="str"/>
      <x:c r="E106" s="3" t="str">
        <x:v>Условия приёма смотрите на сайте школы</x:v>
      </x:c>
      <x:c r="F106" s="3" t="str">
        <x:v>О сроках набора сообщает школа</x:v>
      </x:c>
      <x:c r="G106" s="3" t="str">
        <x:v>Смотрите условия приёма</x:v>
      </x:c>
      <x:c r="H106" s="3" t="str"/>
      <x:c r="I106" s="3" t="str"/>
      <x:c r="J106" s="3" t="str"/>
      <x:c r="K106" s="3" t="str"/>
      <x:c r="L106" s="3" t="str"/>
      <x:c r="M106" s="8" t="n">
        <x:v>262</x:v>
      </x:c>
      <x:c r="N106" s="8"/>
      <x:c r="O106" s="8" t="n">
        <x:v>277</x:v>
      </x:c>
      <x:c r="P106" s="8"/>
      <x:c r="Q106" s="8"/>
      <x:c r="R106" s="8"/>
      <x:c r="S106" s="3" t="str">
        <x:v>Не отмечена в проверенных таблицах</x:v>
      </x:c>
      <x:c r="T106" s="3" t="str">
        <x:v>Не отмечена в проверенных таблицах</x:v>
      </x:c>
      <x:c r="U106" s="3" t="str"/>
      <x:c r="V106" s="3" t="str"/>
      <x:c r="W106" s="3" t="str"/>
      <x:c r="X106" s="3" t="str"/>
      <x:c r="Y106" s="9" t="n">
        <x:v>46304</x:v>
      </x:c>
    </x:row>
    <x:row r="107" ht="80" customHeight="1">
      <x:c r="A107" s="3" t="str">
        <x:v>ОЦ "Флагман"</x:v>
      </x:c>
      <x:c r="B107" s="3" t="str">
        <x:v>Московская область</x:v>
      </x:c>
      <x:c r="C107" s="3" t="str">
        <x:v>Одинцово</x:v>
      </x:c>
      <x:c r="D107" s="3" t="str"/>
      <x:c r="E107" s="3" t="str">
        <x:v>Условия приёма смотрите на сайте школы</x:v>
      </x:c>
      <x:c r="F107" s="3" t="str">
        <x:v>О сроках набора сообщает школа</x:v>
      </x:c>
      <x:c r="G107" s="3" t="str">
        <x:v>Смотрите условия приёма</x:v>
      </x:c>
      <x:c r="H107" s="3" t="str"/>
      <x:c r="I107" s="3" t="str"/>
      <x:c r="J107" s="3" t="str"/>
      <x:c r="K107" s="3" t="str"/>
      <x:c r="L107" s="3" t="str"/>
      <x:c r="M107" s="8"/>
      <x:c r="N107" s="8" t="n">
        <x:v>265</x:v>
      </x:c>
      <x:c r="O107" s="8" t="n">
        <x:v>278</x:v>
      </x:c>
      <x:c r="P107" s="8"/>
      <x:c r="Q107" s="8"/>
      <x:c r="R107" s="8"/>
      <x:c r="S107" s="3" t="str">
        <x:v>Не отмечена в проверенных таблицах</x:v>
      </x:c>
      <x:c r="T107" s="3" t="str">
        <x:v>Не отмечена в проверенных таблицах</x:v>
      </x:c>
      <x:c r="U107" s="3" t="str"/>
      <x:c r="V107" s="3" t="str"/>
      <x:c r="W107" s="3" t="str"/>
      <x:c r="X107" s="3" t="str"/>
      <x:c r="Y107" s="9" t="n">
        <x:v>46304</x:v>
      </x:c>
    </x:row>
    <x:row r="108" ht="80" customHeight="1">
      <x:c r="A108" s="3" t="str">
        <x:v>Лицей № 14</x:v>
      </x:c>
      <x:c r="B108" s="3" t="str">
        <x:v>Московская область</x:v>
      </x:c>
      <x:c r="C108" s="3" t="str">
        <x:v>Жуковский</x:v>
      </x:c>
      <x:c r="D108" s="3" t="str"/>
      <x:c r="E108" s="3" t="str">
        <x:v>Условия приёма смотрите на сайте школы</x:v>
      </x:c>
      <x:c r="F108" s="3" t="str">
        <x:v>О сроках набора сообщает школа</x:v>
      </x:c>
      <x:c r="G108" s="3" t="str">
        <x:v>Смотрите условия приёма</x:v>
      </x:c>
      <x:c r="H108" s="3" t="str"/>
      <x:c r="I108" s="3" t="str"/>
      <x:c r="J108" s="3" t="str"/>
      <x:c r="K108" s="3" t="str"/>
      <x:c r="L108" s="3" t="str"/>
      <x:c r="M108" s="8"/>
      <x:c r="N108" s="8" t="n">
        <x:v>288</x:v>
      </x:c>
      <x:c r="O108" s="8" t="n">
        <x:v>285</x:v>
      </x:c>
      <x:c r="P108" s="8"/>
      <x:c r="Q108" s="8"/>
      <x:c r="R108" s="8"/>
      <x:c r="S108" s="3" t="str">
        <x:v>Да</x:v>
      </x:c>
      <x:c r="T108" s="3" t="str">
        <x:v>Да</x:v>
      </x:c>
      <x:c r="U108" s="3" t="str"/>
      <x:c r="V108" s="3" t="str"/>
      <x:c r="W108" s="3" t="str"/>
      <x:c r="X108" s="3" t="str"/>
      <x:c r="Y108" s="9" t="n">
        <x:v>46304</x:v>
      </x:c>
    </x:row>
    <x:row r="109" ht="80" customHeight="1">
      <x:c r="A109" s="3" t="str">
        <x:v>Академический лицей г. Томска имени Г. А. Псахье</x:v>
      </x:c>
      <x:c r="B109" s="3" t="str">
        <x:v>Томская область</x:v>
      </x:c>
      <x:c r="C109" s="3" t="str">
        <x:v>Томск</x:v>
      </x:c>
      <x:c r="D109" s="3" t="str"/>
      <x:c r="E109" s="3" t="str">
        <x:v>Вступительные испытания и требования к поступающим уточняйте в школе.</x:v>
      </x:c>
      <x:c r="F109" s="3" t="str">
        <x:v>Сроки и условия следующей кампании уточняйте на официальном сайте.</x:v>
      </x:c>
      <x:c r="G109" s="3" t="str">
        <x:v>Смотрите условия приёма</x:v>
      </x:c>
      <x:c r="H109" s="10" t="str">
        <x:f>IFERROR(HYPERLINK("https://aclic70.gosuslugi.ru/","https://aclic70.gosuslugi.ru/"),"https://aclic70.gosuslugi.ru/")</x:f>
        <x:v>https://aclic70.gosuslugi.ru/</x:v>
      </x:c>
      <x:c r="I109" s="3" t="str"/>
      <x:c r="J109" s="3" t="str"/>
      <x:c r="K109" s="10" t="str">
        <x:f>IFERROR(HYPERLINK("https://t.me/aclic_licey_official","https://t.me/aclic_licey_official"),"https://t.me/aclic_licey_official")</x:f>
        <x:v>https://t.me/aclic_licey_official</x:v>
      </x:c>
      <x:c r="L109" s="10" t="str">
        <x:f>IFERROR(HYPERLINK("https://vk.com/academic_lyceum_tomsk","https://vk.com/academic_lyceum_tomsk"),"https://vk.com/academic_lyceum_tomsk")</x:f>
        <x:v>https://vk.com/academic_lyceum_tomsk</x:v>
      </x:c>
      <x:c r="M109" s="8" t="n">
        <x:v>202</x:v>
      </x:c>
      <x:c r="N109" s="8" t="n">
        <x:v>268</x:v>
      </x:c>
      <x:c r="O109" s="8" t="n">
        <x:v>288</x:v>
      </x:c>
      <x:c r="P109" s="8"/>
      <x:c r="Q109" s="8"/>
      <x:c r="R109" s="8"/>
      <x:c r="S109" s="3" t="str">
        <x:v>Не отмечена в проверенных таблицах</x:v>
      </x:c>
      <x:c r="T109" s="3" t="str">
        <x:v>Не отмечена в проверенных таблицах</x:v>
      </x:c>
      <x:c r="U109" s="3" t="str"/>
      <x:c r="V109" s="3" t="str"/>
      <x:c r="W109" s="3" t="str"/>
      <x:c r="X109" s="10" t="str">
        <x:v>https://t.me/aclic_licey_official</x:v>
      </x:c>
      <x:c r="Y109" s="9" t="n">
        <x:v>46304</x:v>
      </x:c>
    </x:row>
    <x:row r="110" ht="80" customHeight="1">
      <x:c r="A110" s="3" t="str">
        <x:v>Гимназия № 40 имени Ю.А. Гагарина</x:v>
      </x:c>
      <x:c r="B110" s="3" t="str">
        <x:v>Калининградская область</x:v>
      </x:c>
      <x:c r="C110" s="3" t="str">
        <x:v>Калининград</x:v>
      </x:c>
      <x:c r="D110" s="3" t="str"/>
      <x:c r="E110" s="3" t="str">
        <x:v>Условия приёма смотрите на сайте школы</x:v>
      </x:c>
      <x:c r="F110" s="3" t="str">
        <x:v>О сроках набора сообщает школа</x:v>
      </x:c>
      <x:c r="G110" s="3" t="str">
        <x:v>Смотрите условия приёма</x:v>
      </x:c>
      <x:c r="H110" s="3" t="str"/>
      <x:c r="I110" s="3" t="str"/>
      <x:c r="J110" s="3" t="str"/>
      <x:c r="K110" s="3" t="str"/>
      <x:c r="L110" s="3" t="str"/>
      <x:c r="M110" s="8"/>
      <x:c r="N110" s="8"/>
      <x:c r="O110" s="8" t="n">
        <x:v>289</x:v>
      </x:c>
      <x:c r="P110" s="8"/>
      <x:c r="Q110" s="8"/>
      <x:c r="R110" s="8"/>
      <x:c r="S110" s="3" t="str">
        <x:v>Не отмечена в проверенных таблицах</x:v>
      </x:c>
      <x:c r="T110" s="3" t="str">
        <x:v>Не отмечена в проверенных таблицах</x:v>
      </x:c>
      <x:c r="U110" s="3" t="str"/>
      <x:c r="V110" s="3" t="str"/>
      <x:c r="W110" s="3" t="str"/>
      <x:c r="X110" s="3" t="str"/>
      <x:c r="Y110" s="9" t="n">
        <x:v>46304</x:v>
      </x:c>
    </x:row>
    <x:row r="111" ht="80" customHeight="1">
      <x:c r="A111" s="3" t="str">
        <x:v>Одинцовская лингвистическая гимназия</x:v>
      </x:c>
      <x:c r="B111" s="3" t="str">
        <x:v>Московская область</x:v>
      </x:c>
      <x:c r="C111" s="3" t="str">
        <x:v>Одинцово</x:v>
      </x:c>
      <x:c r="D111" s="3" t="str"/>
      <x:c r="E111" s="3" t="str">
        <x:v>Условия приёма смотрите на сайте школы</x:v>
      </x:c>
      <x:c r="F111" s="3" t="str">
        <x:v>О сроках набора сообщает школа</x:v>
      </x:c>
      <x:c r="G111" s="3" t="str">
        <x:v>Смотрите условия приёма</x:v>
      </x:c>
      <x:c r="H111" s="3" t="str"/>
      <x:c r="I111" s="3" t="str"/>
      <x:c r="J111" s="3" t="str"/>
      <x:c r="K111" s="3" t="str"/>
      <x:c r="L111" s="3" t="str"/>
      <x:c r="M111" s="8"/>
      <x:c r="N111" s="8"/>
      <x:c r="O111" s="8" t="n">
        <x:v>293</x:v>
      </x:c>
      <x:c r="P111" s="8"/>
      <x:c r="Q111" s="8"/>
      <x:c r="R111" s="8"/>
      <x:c r="S111" s="3" t="str">
        <x:v>Не отмечена в проверенных таблицах</x:v>
      </x:c>
      <x:c r="T111" s="3" t="str">
        <x:v>Не отмечена в проверенных таблицах</x:v>
      </x:c>
      <x:c r="U111" s="3" t="str"/>
      <x:c r="V111" s="3" t="str"/>
      <x:c r="W111" s="3" t="str"/>
      <x:c r="X111" s="3" t="str"/>
      <x:c r="Y111" s="9" t="n">
        <x:v>46304</x:v>
      </x:c>
    </x:row>
    <x:row r="112" ht="80" customHeight="1">
      <x:c r="A112" s="3" t="str">
        <x:v>Вологодский многопрофильный лицей</x:v>
      </x:c>
      <x:c r="B112" s="3" t="str">
        <x:v>Вологодская область</x:v>
      </x:c>
      <x:c r="C112" s="3" t="str">
        <x:v>Вологда</x:v>
      </x:c>
      <x:c r="D112" s="3" t="str"/>
      <x:c r="E112" s="3" t="str">
        <x:v>Условия приёма смотрите на сайте школы</x:v>
      </x:c>
      <x:c r="F112" s="3" t="str">
        <x:v>О сроках набора сообщает школа</x:v>
      </x:c>
      <x:c r="G112" s="3" t="str">
        <x:v>Смотрите условия приёма</x:v>
      </x:c>
      <x:c r="H112" s="3" t="str"/>
      <x:c r="I112" s="3" t="str"/>
      <x:c r="J112" s="3" t="str"/>
      <x:c r="K112" s="3" t="str"/>
      <x:c r="L112" s="3" t="str"/>
      <x:c r="M112" s="8" t="n">
        <x:v>234</x:v>
      </x:c>
      <x:c r="N112" s="8" t="n">
        <x:v>216</x:v>
      </x:c>
      <x:c r="O112" s="8" t="n">
        <x:v>295</x:v>
      </x:c>
      <x:c r="P112" s="8" t="n">
        <x:v>14</x:v>
      </x:c>
      <x:c r="Q112" s="8" t="n">
        <x:v>18</x:v>
      </x:c>
      <x:c r="R112" s="8" t="n">
        <x:v>41</x:v>
      </x:c>
      <x:c r="S112" s="3" t="str">
        <x:v>Не отмечена в проверенных таблицах</x:v>
      </x:c>
      <x:c r="T112" s="3" t="str">
        <x:v>Не отмечена в проверенных таблицах</x:v>
      </x:c>
      <x:c r="U112" s="3" t="str"/>
      <x:c r="V112" s="3" t="str"/>
      <x:c r="W112" s="3" t="str"/>
      <x:c r="X112" s="3" t="str"/>
      <x:c r="Y112" s="9" t="n">
        <x:v>46304</x:v>
      </x:c>
    </x:row>
    <x:row r="113" ht="80" customHeight="1">
      <x:c r="A113" s="3" t="str">
        <x:v>Лицей (Нижневартовск)</x:v>
      </x:c>
      <x:c r="B113" s="3" t="str">
        <x:v>Ханты-Мансийский автономный округ - Югра</x:v>
      </x:c>
      <x:c r="C113" s="3" t="str">
        <x:v>Нижневартовск</x:v>
      </x:c>
      <x:c r="D113" s="3" t="str"/>
      <x:c r="E113" s="3" t="str">
        <x:v>Условия приёма смотрите на сайте школы</x:v>
      </x:c>
      <x:c r="F113" s="3" t="str">
        <x:v>О сроках набора сообщает школа</x:v>
      </x:c>
      <x:c r="G113" s="3" t="str">
        <x:v>Смотрите условия приёма</x:v>
      </x:c>
      <x:c r="H113" s="3" t="str"/>
      <x:c r="I113" s="3" t="str"/>
      <x:c r="J113" s="3" t="str"/>
      <x:c r="K113" s="3" t="str"/>
      <x:c r="L113" s="3" t="str"/>
      <x:c r="M113" s="8"/>
      <x:c r="N113" s="8"/>
      <x:c r="O113" s="8" t="n">
        <x:v>296</x:v>
      </x:c>
      <x:c r="P113" s="8"/>
      <x:c r="Q113" s="8"/>
      <x:c r="R113" s="8"/>
      <x:c r="S113" s="3" t="str">
        <x:v>Не отмечена в проверенных таблицах</x:v>
      </x:c>
      <x:c r="T113" s="3" t="str">
        <x:v>Не отмечена в проверенных таблицах</x:v>
      </x:c>
      <x:c r="U113" s="3" t="str"/>
      <x:c r="V113" s="3" t="str"/>
      <x:c r="W113" s="3" t="str"/>
      <x:c r="X113" s="3" t="str"/>
      <x:c r="Y113" s="9" t="n">
        <x:v>46304</x:v>
      </x:c>
    </x:row>
    <x:row r="114" ht="80" customHeight="1">
      <x:c r="A114" s="3" t="str">
        <x:v>Школа № 30 (Балашиха)</x:v>
      </x:c>
      <x:c r="B114" s="3" t="str">
        <x:v>Московская область</x:v>
      </x:c>
      <x:c r="C114" s="3" t="str">
        <x:v>Балашиха</x:v>
      </x:c>
      <x:c r="D114" s="3" t="str"/>
      <x:c r="E114" s="3" t="str">
        <x:v>Условия приёма смотрите на сайте школы</x:v>
      </x:c>
      <x:c r="F114" s="3" t="str">
        <x:v>О сроках набора сообщает школа</x:v>
      </x:c>
      <x:c r="G114" s="3" t="str">
        <x:v>Смотрите условия приёма</x:v>
      </x:c>
      <x:c r="H114" s="3" t="str"/>
      <x:c r="I114" s="3" t="str"/>
      <x:c r="J114" s="3" t="str"/>
      <x:c r="K114" s="3" t="str"/>
      <x:c r="L114" s="3" t="str"/>
      <x:c r="M114" s="8"/>
      <x:c r="N114" s="8"/>
      <x:c r="O114" s="8" t="n">
        <x:v>297</x:v>
      </x:c>
      <x:c r="P114" s="8"/>
      <x:c r="Q114" s="8"/>
      <x:c r="R114" s="8"/>
      <x:c r="S114" s="3" t="str">
        <x:v>Не отмечена в проверенных таблицах</x:v>
      </x:c>
      <x:c r="T114" s="3" t="str">
        <x:v>Не отмечена в проверенных таблицах</x:v>
      </x:c>
      <x:c r="U114" s="3" t="str"/>
      <x:c r="V114" s="3" t="str"/>
      <x:c r="W114" s="3" t="str"/>
      <x:c r="X114" s="3" t="str"/>
      <x:c r="Y114" s="9" t="n">
        <x:v>46304</x:v>
      </x:c>
    </x:row>
    <x:row r="115" ht="80" customHeight="1">
      <x:c r="A115" s="3" t="str">
        <x:v>Многопрофильный образовательный центр развития одаренности № 117</x:v>
      </x:c>
      <x:c r="B115" s="3" t="str">
        <x:v>Омская область</x:v>
      </x:c>
      <x:c r="C115" s="3" t="str">
        <x:v>Омск</x:v>
      </x:c>
      <x:c r="D115" s="3" t="str"/>
      <x:c r="E115" s="3" t="str">
        <x:v>Условия приёма смотрите на сайте школы</x:v>
      </x:c>
      <x:c r="F115" s="3" t="str">
        <x:v>О сроках набора сообщает школа</x:v>
      </x:c>
      <x:c r="G115" s="3" t="str">
        <x:v>Смотрите условия приёма</x:v>
      </x:c>
      <x:c r="H115" s="3" t="str"/>
      <x:c r="I115" s="3" t="str"/>
      <x:c r="J115" s="3" t="str"/>
      <x:c r="K115" s="3" t="str"/>
      <x:c r="L115" s="3" t="str"/>
      <x:c r="M115" s="8"/>
      <x:c r="N115" s="8"/>
      <x:c r="O115" s="8" t="n">
        <x:v>299</x:v>
      </x:c>
      <x:c r="P115" s="8"/>
      <x:c r="Q115" s="8"/>
      <x:c r="R115" s="8"/>
      <x:c r="S115" s="3" t="str">
        <x:v>Не отмечена в проверенных таблицах</x:v>
      </x:c>
      <x:c r="T115" s="3" t="str">
        <x:v>Не отмечена в проверенных таблицах</x:v>
      </x:c>
      <x:c r="U115" s="3" t="str"/>
      <x:c r="V115" s="3" t="str"/>
      <x:c r="W115" s="3" t="str"/>
      <x:c r="X115" s="3" t="str"/>
      <x:c r="Y115" s="9" t="n">
        <x:v>46304</x:v>
      </x:c>
    </x:row>
    <x:row r="116" ht="80" customHeight="1">
      <x:c r="A116" s="3" t="str">
        <x:v>Физико-математический лицей (Оренбург)</x:v>
      </x:c>
      <x:c r="B116" s="3" t="str">
        <x:v>Оренбургская область</x:v>
      </x:c>
      <x:c r="C116" s="3" t="str">
        <x:v>Оренбург</x:v>
      </x:c>
      <x:c r="D116" s="3" t="str"/>
      <x:c r="E116" s="3" t="str">
        <x:v>Вступительные испытания и требования к поступающим уточняйте в школе.</x:v>
      </x:c>
      <x:c r="F116" s="3" t="str">
        <x:v>Сроки и условия следующей кампании уточняйте на официальном сайте.</x:v>
      </x:c>
      <x:c r="G116" s="3" t="str">
        <x:v>Смотрите условия приёма</x:v>
      </x:c>
      <x:c r="H116" s="10" t="str">
        <x:f>IFERROR(HYPERLINK("https://oren-fml.gosuslugi.ru/","https://oren-fml.gosuslugi.ru/"),"https://oren-fml.gosuslugi.ru/")</x:f>
        <x:v>https://oren-fml.gosuslugi.ru/</x:v>
      </x:c>
      <x:c r="I116" s="3" t="str"/>
      <x:c r="J116" s="3" t="str"/>
      <x:c r="K116" s="3" t="str"/>
      <x:c r="L116" s="3" t="str"/>
      <x:c r="M116" s="8"/>
      <x:c r="N116" s="8"/>
      <x:c r="O116" s="8"/>
      <x:c r="P116" s="8" t="n">
        <x:v>54</x:v>
      </x:c>
      <x:c r="Q116" s="8" t="n">
        <x:v>69</x:v>
      </x:c>
      <x:c r="R116" s="8" t="n">
        <x:v>34</x:v>
      </x:c>
      <x:c r="S116" s="3" t="str">
        <x:v>Не отмечена в проверенных таблицах</x:v>
      </x:c>
      <x:c r="T116" s="3" t="str">
        <x:v>Не отмечена в проверенных таблицах</x:v>
      </x:c>
      <x:c r="U116" s="3" t="str"/>
      <x:c r="V116" s="3" t="str"/>
      <x:c r="W116" s="3" t="str"/>
      <x:c r="X116" s="10" t="str">
        <x:v>https://opedagoge.ru/edu/orenburg/school/2354</x:v>
      </x:c>
      <x:c r="Y116" s="9" t="n">
        <x:v>46304</x:v>
      </x:c>
    </x:row>
    <x:row r="117" ht="80" customHeight="1">
      <x:c r="A117" s="3" t="str">
        <x:v>Лицей № 366 "Физико-математический лицей"</x:v>
      </x:c>
      <x:c r="B117" s="3" t="str">
        <x:v>Санкт-Петербург</x:v>
      </x:c>
      <x:c r="C117" s="3" t="str">
        <x:v>Санкт-Петербург</x:v>
      </x:c>
      <x:c r="D117" s="3" t="str">
        <x:v>Классы набора уточняются</x:v>
      </x:c>
      <x:c r="E117" s="3" t="str">
        <x:v>Вступительные испытания и требования к поступающим уточняйте в школе.</x:v>
      </x:c>
      <x:c r="F117" s="3" t="str">
        <x:v>Сроки регистрации и испытаний школа публикует на своём сайте.</x:v>
      </x:c>
      <x:c r="G117" s="3" t="str">
        <x:v>Смотрите условия приёма</x:v>
      </x:c>
      <x:c r="H117" s="10" t="str">
        <x:f>IFERROR(HYPERLINK("https://fml366.spb.ru/","https://fml366.spb.ru/"),"https://fml366.spb.ru/")</x:f>
        <x:v>https://fml366.spb.ru/</x:v>
      </x:c>
      <x:c r="I117" s="3" t="str"/>
      <x:c r="J117" s="3" t="str"/>
      <x:c r="K117" s="3" t="str"/>
      <x:c r="L117" s="3" t="str"/>
      <x:c r="M117" s="8" t="n">
        <x:v>147</x:v>
      </x:c>
      <x:c r="N117" s="8" t="n">
        <x:v>277</x:v>
      </x:c>
      <x:c r="O117" s="8"/>
      <x:c r="P117" s="8" t="n">
        <x:v>42</x:v>
      </x:c>
      <x:c r="Q117" s="8" t="n">
        <x:v>77</x:v>
      </x:c>
      <x:c r="R117" s="8" t="n">
        <x:v>38</x:v>
      </x:c>
      <x:c r="S117" s="3" t="str">
        <x:v>Да</x:v>
      </x:c>
      <x:c r="T117" s="3" t="str">
        <x:v>Да</x:v>
      </x:c>
      <x:c r="U117" s="3" t="str"/>
      <x:c r="V117" s="3" t="str"/>
      <x:c r="W117" s="3" t="str"/>
      <x:c r="X117" s="10" t="str">
        <x:v>https://oo.mosk.spb.ru/ou/infocommon.php?ID=366&amp;mode=InfoSchool</x:v>
      </x:c>
      <x:c r="Y117" s="9" t="n">
        <x:v>46304</x:v>
      </x:c>
    </x:row>
    <x:row r="118" ht="80" customHeight="1">
      <x:c r="A118" s="3" t="str">
        <x:v>Классический пансион МГУ</x:v>
      </x:c>
      <x:c r="B118" s="3" t="str">
        <x:v>Москва</x:v>
      </x:c>
      <x:c r="C118" s="3" t="str">
        <x:v>Москва</x:v>
      </x:c>
      <x:c r="D118" s="3" t="str"/>
      <x:c r="E118" s="3" t="str">
        <x:v>Условия приёма смотрите на сайте школы</x:v>
      </x:c>
      <x:c r="F118" s="3" t="str">
        <x:v>О сроках набора сообщает школа</x:v>
      </x:c>
      <x:c r="G118" s="3" t="str">
        <x:v>Смотрите условия приёма</x:v>
      </x:c>
      <x:c r="H118" s="3" t="str"/>
      <x:c r="I118" s="3" t="str"/>
      <x:c r="J118" s="3" t="str"/>
      <x:c r="K118" s="3" t="str"/>
      <x:c r="L118" s="3" t="str"/>
      <x:c r="M118" s="8"/>
      <x:c r="N118" s="8"/>
      <x:c r="O118" s="8"/>
      <x:c r="P118" s="8" t="n">
        <x:v>83</x:v>
      </x:c>
      <x:c r="Q118" s="8" t="n">
        <x:v>81</x:v>
      </x:c>
      <x:c r="R118" s="8" t="n">
        <x:v>47</x:v>
      </x:c>
      <x:c r="S118" s="3" t="str">
        <x:v>Не отмечена в проверенных таблицах</x:v>
      </x:c>
      <x:c r="T118" s="3" t="str">
        <x:v>Не отмечена в проверенных таблицах</x:v>
      </x:c>
      <x:c r="U118" s="3" t="str"/>
      <x:c r="V118" s="3" t="str"/>
      <x:c r="W118" s="3" t="str"/>
      <x:c r="X118" s="3" t="str"/>
      <x:c r="Y118" s="9" t="n">
        <x:v>46304</x:v>
      </x:c>
    </x:row>
    <x:row r="119" ht="80" customHeight="1">
      <x:c r="A119" s="3" t="str">
        <x:v>Лицей "Физико-техническая школа"</x:v>
      </x:c>
      <x:c r="B119" s="3" t="str">
        <x:v>Калужская область</x:v>
      </x:c>
      <x:c r="C119" s="3" t="str">
        <x:v>Обнинск</x:v>
      </x:c>
      <x:c r="D119" s="3" t="str"/>
      <x:c r="E119" s="3" t="str">
        <x:v>Условия приёма смотрите на сайте школы</x:v>
      </x:c>
      <x:c r="F119" s="3" t="str">
        <x:v>О сроках набора сообщает школа</x:v>
      </x:c>
      <x:c r="G119" s="3" t="str">
        <x:v>Смотрите условия приёма</x:v>
      </x:c>
      <x:c r="H119" s="3" t="str"/>
      <x:c r="I119" s="3" t="str"/>
      <x:c r="J119" s="3" t="str"/>
      <x:c r="K119" s="3" t="str"/>
      <x:c r="L119" s="3" t="str"/>
      <x:c r="M119" s="8"/>
      <x:c r="N119" s="8"/>
      <x:c r="O119" s="8"/>
      <x:c r="P119" s="8"/>
      <x:c r="Q119" s="8" t="n">
        <x:v>93</x:v>
      </x:c>
      <x:c r="R119" s="8" t="n">
        <x:v>51</x:v>
      </x:c>
      <x:c r="S119" s="3" t="str">
        <x:v>Не отмечена в проверенных таблицах</x:v>
      </x:c>
      <x:c r="T119" s="3" t="str">
        <x:v>Не отмечена в проверенных таблицах</x:v>
      </x:c>
      <x:c r="U119" s="3" t="str"/>
      <x:c r="V119" s="3" t="str"/>
      <x:c r="W119" s="3" t="str"/>
      <x:c r="X119" s="3" t="str"/>
      <x:c r="Y119" s="9" t="n">
        <x:v>46304</x:v>
      </x:c>
    </x:row>
    <x:row r="120" ht="80" customHeight="1">
      <x:c r="A120" s="3" t="str">
        <x:v>ЧОУ СОШ "Ломоносовская школа"</x:v>
      </x:c>
      <x:c r="B120" s="3" t="str">
        <x:v>Москва</x:v>
      </x:c>
      <x:c r="C120" s="3" t="str">
        <x:v>Москва</x:v>
      </x:c>
      <x:c r="D120" s="3" t="str"/>
      <x:c r="E120" s="3" t="str">
        <x:v>Условия приёма смотрите на сайте школы</x:v>
      </x:c>
      <x:c r="F120" s="3" t="str">
        <x:v>О сроках набора сообщает школа</x:v>
      </x:c>
      <x:c r="G120" s="3" t="str">
        <x:v>Смотрите условия приёма</x:v>
      </x:c>
      <x:c r="H120" s="3" t="str"/>
      <x:c r="I120" s="3" t="str"/>
      <x:c r="J120" s="3" t="str"/>
      <x:c r="K120" s="3" t="str"/>
      <x:c r="L120" s="3" t="str"/>
      <x:c r="M120" s="8"/>
      <x:c r="N120" s="8"/>
      <x:c r="O120" s="8"/>
      <x:c r="P120" s="8"/>
      <x:c r="Q120" s="8"/>
      <x:c r="R120" s="8" t="n">
        <x:v>62</x:v>
      </x:c>
      <x:c r="S120" s="3" t="str">
        <x:v>Не отмечена в проверенных таблицах</x:v>
      </x:c>
      <x:c r="T120" s="3" t="str">
        <x:v>Не отмечена в проверенных таблицах</x:v>
      </x:c>
      <x:c r="U120" s="3" t="str"/>
      <x:c r="V120" s="3" t="str"/>
      <x:c r="W120" s="3" t="str"/>
      <x:c r="X120" s="3" t="str"/>
      <x:c r="Y120" s="9" t="n">
        <x:v>46304</x:v>
      </x:c>
    </x:row>
    <x:row r="121" ht="80" customHeight="1">
      <x:c r="A121" s="3" t="str">
        <x:v>Ломоносовский лицей</x:v>
      </x:c>
      <x:c r="B121" s="3" t="str">
        <x:v>Московская область</x:v>
      </x:c>
      <x:c r="C121" s="3" t="str">
        <x:v>Ногинск</x:v>
      </x:c>
      <x:c r="D121" s="3" t="str"/>
      <x:c r="E121" s="3" t="str">
        <x:v>Условия приёма смотрите на сайте школы</x:v>
      </x:c>
      <x:c r="F121" s="3" t="str">
        <x:v>О сроках набора сообщает школа</x:v>
      </x:c>
      <x:c r="G121" s="3" t="str">
        <x:v>Смотрите условия приёма</x:v>
      </x:c>
      <x:c r="H121" s="3" t="str"/>
      <x:c r="I121" s="3" t="str"/>
      <x:c r="J121" s="3" t="str"/>
      <x:c r="K121" s="3" t="str"/>
      <x:c r="L121" s="3" t="str"/>
      <x:c r="M121" s="8"/>
      <x:c r="N121" s="8"/>
      <x:c r="O121" s="8"/>
      <x:c r="P121" s="8" t="n">
        <x:v>78</x:v>
      </x:c>
      <x:c r="Q121" s="8" t="n">
        <x:v>53</x:v>
      </x:c>
      <x:c r="R121" s="8" t="n">
        <x:v>67</x:v>
      </x:c>
      <x:c r="S121" s="3" t="str">
        <x:v>Не отмечена в проверенных таблицах</x:v>
      </x:c>
      <x:c r="T121" s="3" t="str">
        <x:v>Не отмечена в проверенных таблицах</x:v>
      </x:c>
      <x:c r="U121" s="3" t="str"/>
      <x:c r="V121" s="3" t="str"/>
      <x:c r="W121" s="3" t="str"/>
      <x:c r="X121" s="3" t="str"/>
      <x:c r="Y121" s="9" t="n">
        <x:v>46304</x:v>
      </x:c>
    </x:row>
    <x:row r="122" ht="80" customHeight="1">
      <x:c r="A122" s="3" t="str">
        <x:v>Гимназия Святителя Василия Великого</x:v>
      </x:c>
      <x:c r="B122" s="3" t="str">
        <x:v>Московская область</x:v>
      </x:c>
      <x:c r="C122" s="3" t="str">
        <x:v>Зайцево</x:v>
      </x:c>
      <x:c r="D122" s="3" t="str"/>
      <x:c r="E122" s="3" t="str">
        <x:v>Условия приёма смотрите на сайте школы</x:v>
      </x:c>
      <x:c r="F122" s="3" t="str">
        <x:v>О сроках набора сообщает школа</x:v>
      </x:c>
      <x:c r="G122" s="3" t="str">
        <x:v>Смотрите условия приёма</x:v>
      </x:c>
      <x:c r="H122" s="3" t="str"/>
      <x:c r="I122" s="3" t="str"/>
      <x:c r="J122" s="3" t="str"/>
      <x:c r="K122" s="3" t="str"/>
      <x:c r="L122" s="3" t="str"/>
      <x:c r="M122" s="8"/>
      <x:c r="N122" s="8"/>
      <x:c r="O122" s="8"/>
      <x:c r="P122" s="8" t="n">
        <x:v>52</x:v>
      </x:c>
      <x:c r="Q122" s="8" t="n">
        <x:v>45</x:v>
      </x:c>
      <x:c r="R122" s="8" t="n">
        <x:v>70</x:v>
      </x:c>
      <x:c r="S122" s="3" t="str">
        <x:v>Не отмечена в проверенных таблицах</x:v>
      </x:c>
      <x:c r="T122" s="3" t="str">
        <x:v>Не отмечена в проверенных таблицах</x:v>
      </x:c>
      <x:c r="U122" s="3" t="str"/>
      <x:c r="V122" s="3" t="str"/>
      <x:c r="W122" s="3" t="str"/>
      <x:c r="X122" s="3" t="str"/>
      <x:c r="Y122" s="9" t="n">
        <x:v>46304</x:v>
      </x:c>
    </x:row>
    <x:row r="123" ht="80" customHeight="1">
      <x:c r="A123" s="3" t="str">
        <x:v>Международная гимназия "Сколково"</x:v>
      </x:c>
      <x:c r="B123" s="3" t="str">
        <x:v>Москва</x:v>
      </x:c>
      <x:c r="C123" s="3" t="str">
        <x:v>Москва</x:v>
      </x:c>
      <x:c r="D123" s="3" t="str"/>
      <x:c r="E123" s="3" t="str">
        <x:v>Условия приёма смотрите на сайте школы</x:v>
      </x:c>
      <x:c r="F123" s="3" t="str">
        <x:v>О сроках набора сообщает школа</x:v>
      </x:c>
      <x:c r="G123" s="3" t="str">
        <x:v>Смотрите условия приёма</x:v>
      </x:c>
      <x:c r="H123" s="3" t="str"/>
      <x:c r="I123" s="3" t="str"/>
      <x:c r="J123" s="3" t="str"/>
      <x:c r="K123" s="3" t="str"/>
      <x:c r="L123" s="3" t="str"/>
      <x:c r="M123" s="8"/>
      <x:c r="N123" s="8"/>
      <x:c r="O123" s="8"/>
      <x:c r="P123" s="8"/>
      <x:c r="Q123" s="8"/>
      <x:c r="R123" s="8" t="n">
        <x:v>73</x:v>
      </x:c>
      <x:c r="S123" s="3" t="str">
        <x:v>Не отмечена в проверенных таблицах</x:v>
      </x:c>
      <x:c r="T123" s="3" t="str">
        <x:v>Не отмечена в проверенных таблицах</x:v>
      </x:c>
      <x:c r="U123" s="3" t="str"/>
      <x:c r="V123" s="3" t="str"/>
      <x:c r="W123" s="3" t="str"/>
      <x:c r="X123" s="3" t="str"/>
      <x:c r="Y123" s="9" t="n">
        <x:v>46304</x:v>
      </x:c>
    </x:row>
    <x:row r="124" ht="80" customHeight="1">
      <x:c r="A124" s="3" t="str">
        <x:v>Челябинский областной многопрофильный лицей-интернат для одаренных детей</x:v>
      </x:c>
      <x:c r="B124" s="3" t="str">
        <x:v>Челябинская область</x:v>
      </x:c>
      <x:c r="C124" s="3" t="str">
        <x:v>Челябинск</x:v>
      </x:c>
      <x:c r="D124" s="3" t="str"/>
      <x:c r="E124" s="3" t="str">
        <x:v>Вступительные испытания и требования к поступающим уточняйте в школе.</x:v>
      </x:c>
      <x:c r="F124" s="3" t="str">
        <x:v>Сроки регистрации и испытаний школа публикует на своём сайте.</x:v>
      </x:c>
      <x:c r="G124" s="3" t="str">
        <x:v>Смотрите условия приёма</x:v>
      </x:c>
      <x:c r="H124" s="10" t="str">
        <x:f>IFERROR(HYPERLINK("https://choli74.ru/","https://choli74.ru/"),"https://choli74.ru/")</x:f>
        <x:v>https://choli74.ru/</x:v>
      </x:c>
      <x:c r="I124" s="3" t="str"/>
      <x:c r="J124" s="3" t="str"/>
      <x:c r="K124" s="3" t="str"/>
      <x:c r="L124" s="3" t="str"/>
      <x:c r="M124" s="8"/>
      <x:c r="N124" s="8"/>
      <x:c r="O124" s="8"/>
      <x:c r="P124" s="8" t="n">
        <x:v>68</x:v>
      </x:c>
      <x:c r="Q124" s="8" t="n">
        <x:v>43</x:v>
      </x:c>
      <x:c r="R124" s="8" t="n">
        <x:v>77</x:v>
      </x:c>
      <x:c r="S124" s="3" t="str">
        <x:v>Не отмечена в проверенных таблицах</x:v>
      </x:c>
      <x:c r="T124" s="3" t="str">
        <x:v>Не отмечена в проверенных таблицах</x:v>
      </x:c>
      <x:c r="U124" s="3" t="str"/>
      <x:c r="V124" s="3" t="str"/>
      <x:c r="W124" s="3" t="str"/>
      <x:c r="X124" s="3" t="str">
        <x:v>https://choli74.ru/; https://www.hse.ru/data/2019/07/10/1480501712/%D0%A8%D0%BA%D0%BE%D0%BB%D1%8B-%D0%BF%D0%B0%D1%80%D1%82%D0%BD%D0%B5%D1%80%D1%8B.pdf</x:v>
      </x:c>
      <x:c r="Y124" s="9" t="n">
        <x:v>46304</x:v>
      </x:c>
    </x:row>
    <x:row r="125" ht="80" customHeight="1">
      <x:c r="A125" s="3" t="str">
        <x:v>ОАНО "Школа права и экономики"</x:v>
      </x:c>
      <x:c r="B125" s="3" t="str">
        <x:v>Москва</x:v>
      </x:c>
      <x:c r="C125" s="3" t="str">
        <x:v>Москва</x:v>
      </x:c>
      <x:c r="D125" s="3" t="str"/>
      <x:c r="E125" s="3" t="str">
        <x:v>Условия приёма смотрите на сайте школы</x:v>
      </x:c>
      <x:c r="F125" s="3" t="str">
        <x:v>О сроках набора сообщает школа</x:v>
      </x:c>
      <x:c r="G125" s="3" t="str">
        <x:v>Смотрите условия приёма</x:v>
      </x:c>
      <x:c r="H125" s="3" t="str"/>
      <x:c r="I125" s="3" t="str"/>
      <x:c r="J125" s="3" t="str"/>
      <x:c r="K125" s="3" t="str"/>
      <x:c r="L125" s="3" t="str"/>
      <x:c r="M125" s="8"/>
      <x:c r="N125" s="8"/>
      <x:c r="O125" s="8"/>
      <x:c r="P125" s="8"/>
      <x:c r="Q125" s="8"/>
      <x:c r="R125" s="8" t="n">
        <x:v>79</x:v>
      </x:c>
      <x:c r="S125" s="3" t="str">
        <x:v>Не отмечена в проверенных таблицах</x:v>
      </x:c>
      <x:c r="T125" s="3" t="str">
        <x:v>Не отмечена в проверенных таблицах</x:v>
      </x:c>
      <x:c r="U125" s="3" t="str"/>
      <x:c r="V125" s="3" t="str"/>
      <x:c r="W125" s="3" t="str"/>
      <x:c r="X125" s="3" t="str"/>
      <x:c r="Y125" s="9" t="n">
        <x:v>46304</x:v>
      </x:c>
    </x:row>
    <x:row r="126" ht="80" customHeight="1">
      <x:c r="A126" s="3" t="str">
        <x:v>Государственный лицей Республики Тыва</x:v>
      </x:c>
      <x:c r="B126" s="3" t="str">
        <x:v>Тыва</x:v>
      </x:c>
      <x:c r="C126" s="3" t="str">
        <x:v>Кызыл</x:v>
      </x:c>
      <x:c r="D126" s="3" t="str">
        <x:v>5, 10</x:v>
      </x:c>
      <x:c r="E126" s="3" t="str">
        <x:v>Официальный архив 2023: 5 класс — испытания по русскому языку и математике, тестирование способностей к точным наукам, собеседование; 10 класс — математика, русский язык, физика/химия, собеседование и документы.</x:v>
      </x:c>
      <x:c r="F126" s="3" t="str">
        <x:v>Архив 2023: 5 класс — заявления 1–8 июня, русский и математика 9 июня, тест способностей 10 июня, собеседование 15–16 июня; 10 класс — заявления 17–19 августа, экзамены 21 августа. Новые даты уточнять.</x:v>
      </x:c>
      <x:c r="G126" s="3" t="str">
        <x:v>Смотрите условия приёма</x:v>
      </x:c>
      <x:c r="H126" s="10" t="str">
        <x:f>IFERROR(HYPERLINK("https://www.licejtuva.ru/step-lic24/shag-v-litsej","https://www.licejtuva.ru/step-lic24/shag-v-litsej"),"https://www.licejtuva.ru/step-lic24/shag-v-litsej")</x:f>
        <x:v>https://www.licejtuva.ru/step-lic24/shag-v-litsej</x:v>
      </x:c>
      <x:c r="I126" s="3" t="str"/>
      <x:c r="J126" s="3" t="str"/>
      <x:c r="K126" s="3" t="str"/>
      <x:c r="L126" s="3" t="str"/>
      <x:c r="M126" s="8"/>
      <x:c r="N126" s="8"/>
      <x:c r="O126" s="8"/>
      <x:c r="P126" s="8"/>
      <x:c r="Q126" s="8"/>
      <x:c r="R126" s="8" t="n">
        <x:v>83</x:v>
      </x:c>
      <x:c r="S126" s="3" t="str">
        <x:v>Не отмечена в проверенных таблицах</x:v>
      </x:c>
      <x:c r="T126" s="3" t="str">
        <x:v>Не отмечена в проверенных таблицах</x:v>
      </x:c>
      <x:c r="U126" s="3" t="str"/>
      <x:c r="V126" s="3" t="str"/>
      <x:c r="W126" s="3" t="str"/>
      <x:c r="X126" s="3" t="str">
        <x:v>https://www.licejtuva.ru/step-lic24/shag-v-litsej; https://licejtuva.ru/2019-12-20-03-28-50/2019-12-30-15-36-09?start=175</x:v>
      </x:c>
      <x:c r="Y126" s="9" t="n">
        <x:v>46304</x:v>
      </x:c>
    </x:row>
    <x:row r="127" ht="80" customHeight="1">
      <x:c r="A127" s="3" t="str">
        <x:v>Лицей № 8 (Электросталь)</x:v>
      </x:c>
      <x:c r="B127" s="3" t="str">
        <x:v>Московская область</x:v>
      </x:c>
      <x:c r="C127" s="3" t="str">
        <x:v>Электросталь</x:v>
      </x:c>
      <x:c r="D127" s="3" t="str"/>
      <x:c r="E127" s="3" t="str">
        <x:v>Условия приёма смотрите на сайте школы</x:v>
      </x:c>
      <x:c r="F127" s="3" t="str">
        <x:v>О сроках набора сообщает школа</x:v>
      </x:c>
      <x:c r="G127" s="3" t="str">
        <x:v>Смотрите условия приёма</x:v>
      </x:c>
      <x:c r="H127" s="3" t="str"/>
      <x:c r="I127" s="3" t="str"/>
      <x:c r="J127" s="3" t="str"/>
      <x:c r="K127" s="3" t="str"/>
      <x:c r="L127" s="3" t="str"/>
      <x:c r="M127" s="8"/>
      <x:c r="N127" s="8"/>
      <x:c r="O127" s="8"/>
      <x:c r="P127" s="8" t="n">
        <x:v>90</x:v>
      </x:c>
      <x:c r="Q127" s="8"/>
      <x:c r="R127" s="8" t="n">
        <x:v>85</x:v>
      </x:c>
      <x:c r="S127" s="3" t="str">
        <x:v>Не отмечена в проверенных таблицах</x:v>
      </x:c>
      <x:c r="T127" s="3" t="str">
        <x:v>Не отмечена в проверенных таблицах</x:v>
      </x:c>
      <x:c r="U127" s="3" t="str"/>
      <x:c r="V127" s="3" t="str"/>
      <x:c r="W127" s="3" t="str"/>
      <x:c r="X127" s="3" t="str"/>
      <x:c r="Y127" s="9" t="n">
        <x:v>46304</x:v>
      </x:c>
    </x:row>
    <x:row r="128" ht="80" customHeight="1">
      <x:c r="A128" s="3" t="str">
        <x:v>Югорский физико-математический лицей-интернат</x:v>
      </x:c>
      <x:c r="B128" s="3" t="str">
        <x:v>Ханты-Мансийский автономный округ - Югра</x:v>
      </x:c>
      <x:c r="C128" s="3" t="str">
        <x:v>Ханты-Мансийск</x:v>
      </x:c>
      <x:c r="D128" s="3" t="str"/>
      <x:c r="E128" s="3" t="str">
        <x:v>Вступительные испытания и требования к поступающим уточняйте в школе.</x:v>
      </x:c>
      <x:c r="F128" s="3" t="str">
        <x:v>Сроки регистрации и испытаний школа публикует на своём сайте.</x:v>
      </x:c>
      <x:c r="G128" s="3" t="str">
        <x:v>Смотрите условия приёма</x:v>
      </x:c>
      <x:c r="H128" s="10" t="str">
        <x:f>IFERROR(HYPERLINK("https://yufmli.gosuslugi.ru/","https://yufmli.gosuslugi.ru/"),"https://yufmli.gosuslugi.ru/")</x:f>
        <x:v>https://yufmli.gosuslugi.ru/</x:v>
      </x:c>
      <x:c r="I128" s="3" t="str"/>
      <x:c r="J128" s="3" t="str"/>
      <x:c r="K128" s="3" t="str"/>
      <x:c r="L128" s="3" t="str"/>
      <x:c r="M128" s="8" t="n">
        <x:v>166</x:v>
      </x:c>
      <x:c r="N128" s="8" t="n">
        <x:v>272</x:v>
      </x:c>
      <x:c r="O128" s="8"/>
      <x:c r="P128" s="8" t="n">
        <x:v>38</x:v>
      </x:c>
      <x:c r="Q128" s="8" t="n">
        <x:v>71</x:v>
      </x:c>
      <x:c r="R128" s="8" t="n">
        <x:v>86</x:v>
      </x:c>
      <x:c r="S128" s="3" t="str">
        <x:v>Не отмечена в проверенных таблицах</x:v>
      </x:c>
      <x:c r="T128" s="3" t="str">
        <x:v>Не отмечена в проверенных таблицах</x:v>
      </x:c>
      <x:c r="U128" s="3" t="str"/>
      <x:c r="V128" s="3" t="str"/>
      <x:c r="W128" s="3" t="str"/>
      <x:c r="X128" s="3" t="str">
        <x:v>https://yufmli.gosuslugi.ru/; https://obr.hmrn.ru/lp/novosti/4xh__ef_kkp_id_om_qw_hs1_fsy34/</x:v>
      </x:c>
      <x:c r="Y128" s="9" t="n">
        <x:v>46304</x:v>
      </x:c>
    </x:row>
    <x:row r="129" ht="80" customHeight="1">
      <x:c r="A129" s="3" t="str">
        <x:v>Школа № 1306 - "Школа молодых политиков"</x:v>
      </x:c>
      <x:c r="B129" s="3" t="str">
        <x:v>Москва</x:v>
      </x:c>
      <x:c r="C129" s="3" t="str">
        <x:v>Москва</x:v>
      </x:c>
      <x:c r="D129" s="3" t="str"/>
      <x:c r="E129" s="3" t="str">
        <x:v>Условия приёма смотрите на сайте школы</x:v>
      </x:c>
      <x:c r="F129" s="3" t="str">
        <x:v>О сроках набора сообщает школа</x:v>
      </x:c>
      <x:c r="G129" s="3" t="str">
        <x:v>Смотрите условия приёма</x:v>
      </x:c>
      <x:c r="H129" s="3" t="str"/>
      <x:c r="I129" s="3" t="str"/>
      <x:c r="J129" s="3" t="str"/>
      <x:c r="K129" s="3" t="str"/>
      <x:c r="L129" s="3" t="str"/>
      <x:c r="M129" s="8"/>
      <x:c r="N129" s="8"/>
      <x:c r="O129" s="8"/>
      <x:c r="P129" s="8" t="n">
        <x:v>99</x:v>
      </x:c>
      <x:c r="Q129" s="8" t="n">
        <x:v>83</x:v>
      </x:c>
      <x:c r="R129" s="8" t="n">
        <x:v>89</x:v>
      </x:c>
      <x:c r="S129" s="3" t="str">
        <x:v>Не отмечена в проверенных таблицах</x:v>
      </x:c>
      <x:c r="T129" s="3" t="str">
        <x:v>Не отмечена в проверенных таблицах</x:v>
      </x:c>
      <x:c r="U129" s="3" t="str"/>
      <x:c r="V129" s="3" t="str"/>
      <x:c r="W129" s="3" t="str"/>
      <x:c r="X129" s="3" t="str"/>
      <x:c r="Y129" s="9" t="n">
        <x:v>46304</x:v>
      </x:c>
    </x:row>
    <x:row r="130" ht="80" customHeight="1">
      <x:c r="A130" s="3" t="str">
        <x:v>Гимназия № 26 (Набережные Челны)</x:v>
      </x:c>
      <x:c r="B130" s="3" t="str">
        <x:v>Татарстан</x:v>
      </x:c>
      <x:c r="C130" s="3" t="str">
        <x:v>Набережные Челны</x:v>
      </x:c>
      <x:c r="D130" s="3" t="str">
        <x:v>10 (профильные)</x:v>
      </x:c>
      <x:c r="E130" s="3" t="str">
        <x:v>Вступительные испытания и требования к поступающим уточняйте в школе.</x:v>
      </x:c>
      <x:c r="F130" s="3" t="str">
        <x:v>Сроки регистрации и испытаний школа публикует на своём сайте.</x:v>
      </x:c>
      <x:c r="G130" s="3" t="str">
        <x:v>Смотрите условия приёма</x:v>
      </x:c>
      <x:c r="H130" s="10" t="str">
        <x:f>IFERROR(HYPERLINK("https://edu-1.tatar.ru/n_chelny/gym26/page400458.htm","https://edu-1.tatar.ru/n_chelny/gym26/page400458.htm"),"https://edu-1.tatar.ru/n_chelny/gym26/page400458.htm")</x:f>
        <x:v>https://edu-1.tatar.ru/n_chelny/gym26/page400458.htm</x:v>
      </x:c>
      <x:c r="I130" s="3" t="str"/>
      <x:c r="J130" s="3" t="str"/>
      <x:c r="K130" s="3" t="str"/>
      <x:c r="L130" s="3" t="str"/>
      <x:c r="M130" s="8"/>
      <x:c r="N130" s="8"/>
      <x:c r="O130" s="8"/>
      <x:c r="P130" s="8"/>
      <x:c r="Q130" s="8"/>
      <x:c r="R130" s="8" t="n">
        <x:v>90</x:v>
      </x:c>
      <x:c r="S130" s="3" t="str">
        <x:v>Да</x:v>
      </x:c>
      <x:c r="T130" s="3" t="str">
        <x:v>Да</x:v>
      </x:c>
      <x:c r="U130" s="3" t="str"/>
      <x:c r="V130" s="3" t="str"/>
      <x:c r="W130" s="3" t="str"/>
      <x:c r="X130" s="10" t="str">
        <x:v>https://edu-1.tatar.ru/n_chelny/gym26/page400458.htm</x:v>
      </x:c>
      <x:c r="Y130" s="9" t="n">
        <x:v>46304</x:v>
      </x:c>
    </x:row>
    <x:row r="131" ht="80" customHeight="1">
      <x:c r="A131" s="3" t="str">
        <x:v>Новая Школа</x:v>
      </x:c>
      <x:c r="B131" s="3" t="str">
        <x:v>Москва</x:v>
      </x:c>
      <x:c r="C131" s="3" t="str">
        <x:v>Москва</x:v>
      </x:c>
      <x:c r="D131" s="3" t="str"/>
      <x:c r="E131" s="3" t="str">
        <x:v>Условия приёма смотрите на сайте школы</x:v>
      </x:c>
      <x:c r="F131" s="3" t="str">
        <x:v>О сроках набора сообщает школа</x:v>
      </x:c>
      <x:c r="G131" s="3" t="str">
        <x:v>Смотрите условия приёма</x:v>
      </x:c>
      <x:c r="H131" s="3" t="str"/>
      <x:c r="I131" s="3" t="str"/>
      <x:c r="J131" s="3" t="str"/>
      <x:c r="K131" s="3" t="str"/>
      <x:c r="L131" s="3" t="str"/>
      <x:c r="M131" s="8"/>
      <x:c r="N131" s="8"/>
      <x:c r="O131" s="8"/>
      <x:c r="P131" s="8"/>
      <x:c r="Q131" s="8" t="n">
        <x:v>82</x:v>
      </x:c>
      <x:c r="R131" s="8" t="n">
        <x:v>92</x:v>
      </x:c>
      <x:c r="S131" s="3" t="str">
        <x:v>Не отмечена в проверенных таблицах</x:v>
      </x:c>
      <x:c r="T131" s="3" t="str">
        <x:v>Не отмечена в проверенных таблицах</x:v>
      </x:c>
      <x:c r="U131" s="3" t="str"/>
      <x:c r="V131" s="3" t="str"/>
      <x:c r="W131" s="3" t="str"/>
      <x:c r="X131" s="3" t="str"/>
      <x:c r="Y131" s="9" t="n">
        <x:v>46304</x:v>
      </x:c>
    </x:row>
    <x:row r="132" ht="80" customHeight="1">
      <x:c r="A132" s="3" t="str">
        <x:v>Гимназия "Школа бизнеса"</x:v>
      </x:c>
      <x:c r="B132" s="3" t="str">
        <x:v>Краснодарский край</x:v>
      </x:c>
      <x:c r="C132" s="3" t="str">
        <x:v>Сочи</x:v>
      </x:c>
      <x:c r="D132" s="3" t="str"/>
      <x:c r="E132" s="3" t="str">
        <x:v>Условия приёма смотрите на сайте школы</x:v>
      </x:c>
      <x:c r="F132" s="3" t="str">
        <x:v>О сроках набора сообщает школа</x:v>
      </x:c>
      <x:c r="G132" s="3" t="str">
        <x:v>Смотрите условия приёма</x:v>
      </x:c>
      <x:c r="H132" s="3" t="str"/>
      <x:c r="I132" s="3" t="str"/>
      <x:c r="J132" s="3" t="str"/>
      <x:c r="K132" s="3" t="str"/>
      <x:c r="L132" s="3" t="str"/>
      <x:c r="M132" s="8"/>
      <x:c r="N132" s="8"/>
      <x:c r="O132" s="8"/>
      <x:c r="P132" s="8"/>
      <x:c r="Q132" s="8"/>
      <x:c r="R132" s="8" t="n">
        <x:v>94</x:v>
      </x:c>
      <x:c r="S132" s="3" t="str">
        <x:v>Не отмечена в проверенных таблицах</x:v>
      </x:c>
      <x:c r="T132" s="3" t="str">
        <x:v>Не отмечена в проверенных таблицах</x:v>
      </x:c>
      <x:c r="U132" s="3" t="str"/>
      <x:c r="V132" s="3" t="str"/>
      <x:c r="W132" s="3" t="str"/>
      <x:c r="X132" s="3" t="str"/>
      <x:c r="Y132" s="9" t="n">
        <x:v>46304</x:v>
      </x:c>
    </x:row>
    <x:row r="133" ht="80" customHeight="1">
      <x:c r="A133" s="3" t="str">
        <x:v>Физико-математический лицей-интернат</x:v>
      </x:c>
      <x:c r="B133" s="3" t="str">
        <x:v>Коми</x:v>
      </x:c>
      <x:c r="C133" s="3" t="str">
        <x:v>Сыктывкар</x:v>
      </x:c>
      <x:c r="D133" s="3" t="str"/>
      <x:c r="E133" s="3" t="str">
        <x:v>Условия приёма смотрите на сайте школы</x:v>
      </x:c>
      <x:c r="F133" s="3" t="str">
        <x:v>О сроках набора сообщает школа</x:v>
      </x:c>
      <x:c r="G133" s="3" t="str">
        <x:v>Смотрите условия приёма</x:v>
      </x:c>
      <x:c r="H133" s="3" t="str"/>
      <x:c r="I133" s="3" t="str"/>
      <x:c r="J133" s="3" t="str"/>
      <x:c r="K133" s="3" t="str"/>
      <x:c r="L133" s="3" t="str"/>
      <x:c r="M133" s="8"/>
      <x:c r="N133" s="8"/>
      <x:c r="O133" s="8"/>
      <x:c r="P133" s="8"/>
      <x:c r="Q133" s="8"/>
      <x:c r="R133" s="8" t="n">
        <x:v>97</x:v>
      </x:c>
      <x:c r="S133" s="3" t="str">
        <x:v>Не отмечена в проверенных таблицах</x:v>
      </x:c>
      <x:c r="T133" s="3" t="str">
        <x:v>Не отмечена в проверенных таблицах</x:v>
      </x:c>
      <x:c r="U133" s="3" t="str"/>
      <x:c r="V133" s="3" t="str"/>
      <x:c r="W133" s="3" t="str"/>
      <x:c r="X133" s="3" t="str"/>
      <x:c r="Y133" s="9" t="n">
        <x:v>46304</x:v>
      </x:c>
    </x:row>
    <x:row r="134" ht="80" customHeight="1">
      <x:c r="A134" s="3" t="str">
        <x:v>Ефремовский физико-математический лицей</x:v>
      </x:c>
      <x:c r="B134" s="3" t="str">
        <x:v>Тульская область</x:v>
      </x:c>
      <x:c r="C134" s="3" t="str">
        <x:v>Ефремов</x:v>
      </x:c>
      <x:c r="D134" s="3" t="str"/>
      <x:c r="E134" s="3" t="str">
        <x:v>Условия приёма смотрите на сайте школы</x:v>
      </x:c>
      <x:c r="F134" s="3" t="str">
        <x:v>О сроках набора сообщает школа</x:v>
      </x:c>
      <x:c r="G134" s="3" t="str">
        <x:v>Смотрите условия приёма</x:v>
      </x:c>
      <x:c r="H134" s="3" t="str"/>
      <x:c r="I134" s="3" t="str"/>
      <x:c r="J134" s="3" t="str"/>
      <x:c r="K134" s="3" t="str"/>
      <x:c r="L134" s="3" t="str"/>
      <x:c r="M134" s="8"/>
      <x:c r="N134" s="8"/>
      <x:c r="O134" s="8"/>
      <x:c r="P134" s="8" t="n">
        <x:v>97</x:v>
      </x:c>
      <x:c r="Q134" s="8" t="n">
        <x:v>52</x:v>
      </x:c>
      <x:c r="R134" s="8" t="n">
        <x:v>100</x:v>
      </x:c>
      <x:c r="S134" s="3" t="str">
        <x:v>Не отмечена в проверенных таблицах</x:v>
      </x:c>
      <x:c r="T134" s="3" t="str">
        <x:v>Не отмечена в проверенных таблицах</x:v>
      </x:c>
      <x:c r="U134" s="3" t="str"/>
      <x:c r="V134" s="3" t="str"/>
      <x:c r="W134" s="3" t="str"/>
      <x:c r="X134" s="3" t="str"/>
      <x:c r="Y134" s="9" t="n">
        <x:v>46304</x:v>
      </x:c>
    </x:row>
    <x:row r="135" ht="80" customHeight="1">
      <x:c r="A135" s="3" t="str">
        <x:v>"Центр образования № 1" имени Героя Российской Федерации Антона Геннадьевича Копейкина</x:v>
      </x:c>
      <x:c r="B135" s="3" t="str">
        <x:v>Белгородская область</x:v>
      </x:c>
      <x:c r="C135" s="3" t="str">
        <x:v>Белгород</x:v>
      </x:c>
      <x:c r="D135" s="3" t="str"/>
      <x:c r="E135" s="3" t="str">
        <x:v>Условия приёма смотрите на сайте школы</x:v>
      </x:c>
      <x:c r="F135" s="3" t="str">
        <x:v>О сроках набора сообщает школа</x:v>
      </x:c>
      <x:c r="G135" s="3" t="str">
        <x:v>Смотрите условия приёма</x:v>
      </x:c>
      <x:c r="H135" s="3" t="str"/>
      <x:c r="I135" s="3" t="str"/>
      <x:c r="J135" s="3" t="str"/>
      <x:c r="K135" s="3" t="str"/>
      <x:c r="L135" s="3" t="str"/>
      <x:c r="M135" s="8" t="n">
        <x:v>278</x:v>
      </x:c>
      <x:c r="N135" s="8"/>
      <x:c r="O135" s="8"/>
      <x:c r="P135" s="8"/>
      <x:c r="Q135" s="8"/>
      <x:c r="R135" s="8"/>
      <x:c r="S135" s="3" t="str">
        <x:v>Не отмечена в проверенных таблицах</x:v>
      </x:c>
      <x:c r="T135" s="3" t="str">
        <x:v>Не отмечена в проверенных таблицах</x:v>
      </x:c>
      <x:c r="U135" s="3" t="str"/>
      <x:c r="V135" s="3" t="str"/>
      <x:c r="W135" s="3" t="str"/>
      <x:c r="X135" s="3" t="str"/>
      <x:c r="Y135" s="9" t="n">
        <x:v>46304</x:v>
      </x:c>
    </x:row>
    <x:row r="136" ht="80" customHeight="1">
      <x:c r="A136" s="3" t="str">
        <x:v>Балашихинский лицей</x:v>
      </x:c>
      <x:c r="B136" s="3" t="str">
        <x:v>Московская область</x:v>
      </x:c>
      <x:c r="C136" s="3" t="str">
        <x:v>Балашиха</x:v>
      </x:c>
      <x:c r="D136" s="3" t="str"/>
      <x:c r="E136" s="3" t="str">
        <x:v>Условия приёма смотрите на сайте школы</x:v>
      </x:c>
      <x:c r="F136" s="3" t="str">
        <x:v>О сроках набора сообщает школа</x:v>
      </x:c>
      <x:c r="G136" s="3" t="str">
        <x:v>Смотрите условия приёма</x:v>
      </x:c>
      <x:c r="H136" s="3" t="str"/>
      <x:c r="I136" s="3" t="str"/>
      <x:c r="J136" s="3" t="str"/>
      <x:c r="K136" s="3" t="str"/>
      <x:c r="L136" s="3" t="str"/>
      <x:c r="M136" s="8" t="n">
        <x:v>169</x:v>
      </x:c>
      <x:c r="N136" s="8" t="n">
        <x:v>199</x:v>
      </x:c>
      <x:c r="O136" s="8"/>
      <x:c r="P136" s="8" t="n">
        <x:v>48</x:v>
      </x:c>
      <x:c r="Q136" s="8" t="n">
        <x:v>66</x:v>
      </x:c>
      <x:c r="R136" s="8"/>
      <x:c r="S136" s="3" t="str">
        <x:v>Не отмечена в проверенных таблицах</x:v>
      </x:c>
      <x:c r="T136" s="3" t="str">
        <x:v>Не отмечена в проверенных таблицах</x:v>
      </x:c>
      <x:c r="U136" s="3" t="str"/>
      <x:c r="V136" s="3" t="str"/>
      <x:c r="W136" s="3" t="str"/>
      <x:c r="X136" s="3" t="str"/>
      <x:c r="Y136" s="9" t="n">
        <x:v>46304</x:v>
      </x:c>
    </x:row>
    <x:row r="137" ht="80" customHeight="1">
      <x:c r="A137" s="3" t="str">
        <x:v>Белгородский инженерный юношеский лицей-интернат</x:v>
      </x:c>
      <x:c r="B137" s="3" t="str">
        <x:v>Белгородская область</x:v>
      </x:c>
      <x:c r="C137" s="3" t="str">
        <x:v>Белгород</x:v>
      </x:c>
      <x:c r="D137" s="3" t="str"/>
      <x:c r="E137" s="3" t="str">
        <x:v>Условия приёма смотрите на сайте школы</x:v>
      </x:c>
      <x:c r="F137" s="3" t="str">
        <x:v>О сроках набора сообщает школа</x:v>
      </x:c>
      <x:c r="G137" s="3" t="str">
        <x:v>Смотрите условия приёма</x:v>
      </x:c>
      <x:c r="H137" s="3" t="str"/>
      <x:c r="I137" s="3" t="str"/>
      <x:c r="J137" s="3" t="str"/>
      <x:c r="K137" s="3" t="str"/>
      <x:c r="L137" s="3" t="str"/>
      <x:c r="M137" s="8" t="n">
        <x:v>270</x:v>
      </x:c>
      <x:c r="N137" s="8"/>
      <x:c r="O137" s="8"/>
      <x:c r="P137" s="8"/>
      <x:c r="Q137" s="8"/>
      <x:c r="R137" s="8"/>
      <x:c r="S137" s="3" t="str">
        <x:v>Не отмечена в проверенных таблицах</x:v>
      </x:c>
      <x:c r="T137" s="3" t="str">
        <x:v>Не отмечена в проверенных таблицах</x:v>
      </x:c>
      <x:c r="U137" s="3" t="str"/>
      <x:c r="V137" s="3" t="str"/>
      <x:c r="W137" s="3" t="str"/>
      <x:c r="X137" s="3" t="str"/>
      <x:c r="Y137" s="9" t="n">
        <x:v>46304</x:v>
      </x:c>
    </x:row>
    <x:row r="138" ht="80" customHeight="1">
      <x:c r="A138" s="3" t="str">
        <x:v>Бийский лицей-интернат Алтайского края</x:v>
      </x:c>
      <x:c r="B138" s="3" t="str">
        <x:v>Алтайский край</x:v>
      </x:c>
      <x:c r="C138" s="3" t="str">
        <x:v>Бийск</x:v>
      </x:c>
      <x:c r="D138" s="3" t="str"/>
      <x:c r="E138" s="3" t="str">
        <x:v>Условия приёма смотрите на сайте школы</x:v>
      </x:c>
      <x:c r="F138" s="3" t="str">
        <x:v>О сроках набора сообщает школа</x:v>
      </x:c>
      <x:c r="G138" s="3" t="str">
        <x:v>Смотрите условия приёма</x:v>
      </x:c>
      <x:c r="H138" s="3" t="str"/>
      <x:c r="I138" s="3" t="str"/>
      <x:c r="J138" s="3" t="str"/>
      <x:c r="K138" s="3" t="str"/>
      <x:c r="L138" s="3" t="str"/>
      <x:c r="M138" s="8" t="n">
        <x:v>283</x:v>
      </x:c>
      <x:c r="N138" s="8"/>
      <x:c r="O138" s="8"/>
      <x:c r="P138" s="8"/>
      <x:c r="Q138" s="8"/>
      <x:c r="R138" s="8"/>
      <x:c r="S138" s="3" t="str">
        <x:v>Не отмечена в проверенных таблицах</x:v>
      </x:c>
      <x:c r="T138" s="3" t="str">
        <x:v>Не отмечена в проверенных таблицах</x:v>
      </x:c>
      <x:c r="U138" s="3" t="str"/>
      <x:c r="V138" s="3" t="str"/>
      <x:c r="W138" s="3" t="str"/>
      <x:c r="X138" s="3" t="str"/>
      <x:c r="Y138" s="9" t="n">
        <x:v>46304</x:v>
      </x:c>
    </x:row>
    <x:row r="139" ht="80" customHeight="1">
      <x:c r="A139" s="3" t="str">
        <x:v>Гимназия № 1 (Самара)</x:v>
      </x:c>
      <x:c r="B139" s="3" t="str">
        <x:v>Самарская область</x:v>
      </x:c>
      <x:c r="C139" s="3" t="str">
        <x:v>Самара</x:v>
      </x:c>
      <x:c r="D139" s="3" t="str">
        <x:v>Классы набора уточняются</x:v>
      </x:c>
      <x:c r="E139" s="3" t="str">
        <x:v>Вступительные испытания и требования к поступающим уточняйте в школе.</x:v>
      </x:c>
      <x:c r="F139" s="3" t="str">
        <x:v>Сроки регистрации и испытаний школа публикует на своём сайте.</x:v>
      </x:c>
      <x:c r="G139" s="3" t="str">
        <x:v>Смотрите условия приёма</x:v>
      </x:c>
      <x:c r="H139" s="10" t="str">
        <x:f>IFERROR(HYPERLINK("https://www.gymn1sam.ru/o-gimnazii/vsye-o-prieme/","https://www.gymn1sam.ru/o-gimnazii/vsye-o-prieme/"),"https://www.gymn1sam.ru/o-gimnazii/vsye-o-prieme/")</x:f>
        <x:v>https://www.gymn1sam.ru/o-gimnazii/vsye-o-prieme/</x:v>
      </x:c>
      <x:c r="I139" s="3" t="str"/>
      <x:c r="J139" s="3" t="str"/>
      <x:c r="K139" s="3" t="str"/>
      <x:c r="L139" s="3" t="str"/>
      <x:c r="M139" s="8" t="n">
        <x:v>211</x:v>
      </x:c>
      <x:c r="N139" s="8" t="n">
        <x:v>283</x:v>
      </x:c>
      <x:c r="O139" s="8"/>
      <x:c r="P139" s="8"/>
      <x:c r="Q139" s="8"/>
      <x:c r="R139" s="8"/>
      <x:c r="S139" s="3" t="str">
        <x:v>Да</x:v>
      </x:c>
      <x:c r="T139" s="3" t="str">
        <x:v>Да</x:v>
      </x:c>
      <x:c r="U139" s="3" t="str"/>
      <x:c r="V139" s="3" t="str"/>
      <x:c r="W139" s="3" t="str"/>
      <x:c r="X139" s="10" t="str">
        <x:v>https://www.gymn1sam.ru/o-gimnazii/vsye-o-prieme/</x:v>
      </x:c>
      <x:c r="Y139" s="9" t="n">
        <x:v>46304</x:v>
      </x:c>
    </x:row>
    <x:row r="140" ht="80" customHeight="1">
      <x:c r="A140" s="3" t="str">
        <x:v>Гимназия № 1 (Чебоксары)</x:v>
      </x:c>
      <x:c r="B140" s="3" t="str">
        <x:v>Чувашия</x:v>
      </x:c>
      <x:c r="C140" s="3" t="str">
        <x:v>Чебоксары</x:v>
      </x:c>
      <x:c r="D140" s="3" t="str"/>
      <x:c r="E140" s="3" t="str">
        <x:v>Условия приёма смотрите на сайте школы</x:v>
      </x:c>
      <x:c r="F140" s="3" t="str">
        <x:v>О сроках набора сообщает школа</x:v>
      </x:c>
      <x:c r="G140" s="3" t="str">
        <x:v>Смотрите условия приёма</x:v>
      </x:c>
      <x:c r="H140" s="3" t="str"/>
      <x:c r="I140" s="3" t="str"/>
      <x:c r="J140" s="3" t="str"/>
      <x:c r="K140" s="3" t="str"/>
      <x:c r="L140" s="3" t="str"/>
      <x:c r="M140" s="8" t="n">
        <x:v>227</x:v>
      </x:c>
      <x:c r="N140" s="8"/>
      <x:c r="O140" s="8"/>
      <x:c r="P140" s="8"/>
      <x:c r="Q140" s="8"/>
      <x:c r="R140" s="8"/>
      <x:c r="S140" s="3" t="str">
        <x:v>Не отмечена в проверенных таблицах</x:v>
      </x:c>
      <x:c r="T140" s="3" t="str">
        <x:v>Не отмечена в проверенных таблицах</x:v>
      </x:c>
      <x:c r="U140" s="3" t="str"/>
      <x:c r="V140" s="3" t="str"/>
      <x:c r="W140" s="3" t="str"/>
      <x:c r="X140" s="3" t="str"/>
      <x:c r="Y140" s="9" t="n">
        <x:v>46304</x:v>
      </x:c>
    </x:row>
    <x:row r="141" ht="80" customHeight="1">
      <x:c r="A141" s="3" t="str">
        <x:v>Гимназия № 1 имени Героя Российской Федерации А.В. Баландина</x:v>
      </x:c>
      <x:c r="B141" s="3" t="str">
        <x:v>Московская область</x:v>
      </x:c>
      <x:c r="C141" s="3" t="str">
        <x:v>Балашиха</x:v>
      </x:c>
      <x:c r="D141" s="3" t="str"/>
      <x:c r="E141" s="3" t="str">
        <x:v>Условия приёма смотрите на сайте школы</x:v>
      </x:c>
      <x:c r="F141" s="3" t="str">
        <x:v>О сроках набора сообщает школа</x:v>
      </x:c>
      <x:c r="G141" s="3" t="str">
        <x:v>Смотрите условия приёма</x:v>
      </x:c>
      <x:c r="H141" s="3" t="str"/>
      <x:c r="I141" s="3" t="str"/>
      <x:c r="J141" s="3" t="str"/>
      <x:c r="K141" s="3" t="str"/>
      <x:c r="L141" s="3" t="str"/>
      <x:c r="M141" s="8" t="n">
        <x:v>271</x:v>
      </x:c>
      <x:c r="N141" s="8"/>
      <x:c r="O141" s="8"/>
      <x:c r="P141" s="8"/>
      <x:c r="Q141" s="8"/>
      <x:c r="R141" s="8"/>
      <x:c r="S141" s="3" t="str">
        <x:v>Не отмечена в проверенных таблицах</x:v>
      </x:c>
      <x:c r="T141" s="3" t="str">
        <x:v>Не отмечена в проверенных таблицах</x:v>
      </x:c>
      <x:c r="U141" s="3" t="str"/>
      <x:c r="V141" s="3" t="str"/>
      <x:c r="W141" s="3" t="str"/>
      <x:c r="X141" s="3" t="str"/>
      <x:c r="Y141" s="9" t="n">
        <x:v>46304</x:v>
      </x:c>
    </x:row>
    <x:row r="142" ht="80" customHeight="1">
      <x:c r="A142" s="3" t="str">
        <x:v>Гимназия № 116 (Санкт-Петербург)</x:v>
      </x:c>
      <x:c r="B142" s="3" t="str">
        <x:v>Санкт-Петербург</x:v>
      </x:c>
      <x:c r="C142" s="3" t="str">
        <x:v>Санкт-Петербург</x:v>
      </x:c>
      <x:c r="D142" s="3" t="str"/>
      <x:c r="E142" s="3" t="str">
        <x:v>Условия приёма смотрите на сайте школы</x:v>
      </x:c>
      <x:c r="F142" s="3" t="str">
        <x:v>О сроках набора сообщает школа</x:v>
      </x:c>
      <x:c r="G142" s="3" t="str">
        <x:v>Смотрите условия приёма</x:v>
      </x:c>
      <x:c r="H142" s="3" t="str"/>
      <x:c r="I142" s="3" t="str"/>
      <x:c r="J142" s="3" t="str"/>
      <x:c r="K142" s="3" t="str"/>
      <x:c r="L142" s="3" t="str"/>
      <x:c r="M142" s="8" t="n">
        <x:v>294</x:v>
      </x:c>
      <x:c r="N142" s="8" t="n">
        <x:v>290</x:v>
      </x:c>
      <x:c r="O142" s="8"/>
      <x:c r="P142" s="8"/>
      <x:c r="Q142" s="8" t="n">
        <x:v>98</x:v>
      </x:c>
      <x:c r="R142" s="8"/>
      <x:c r="S142" s="3" t="str">
        <x:v>Не отмечена в проверенных таблицах</x:v>
      </x:c>
      <x:c r="T142" s="3" t="str">
        <x:v>Не отмечена в проверенных таблицах</x:v>
      </x:c>
      <x:c r="U142" s="3" t="str"/>
      <x:c r="V142" s="3" t="str"/>
      <x:c r="W142" s="3" t="str"/>
      <x:c r="X142" s="3" t="str"/>
      <x:c r="Y142" s="9" t="n">
        <x:v>46304</x:v>
      </x:c>
    </x:row>
    <x:row r="143" ht="80" customHeight="1">
      <x:c r="A143" s="3" t="str">
        <x:v>Гимназия № 13 "Академ"</x:v>
      </x:c>
      <x:c r="B143" s="3" t="str">
        <x:v>Красноярский край</x:v>
      </x:c>
      <x:c r="C143" s="3" t="str">
        <x:v>Красноярск</x:v>
      </x:c>
      <x:c r="D143" s="3" t="str"/>
      <x:c r="E143" s="3" t="str">
        <x:v>Вступительные испытания и требования к поступающим уточняйте в школе.</x:v>
      </x:c>
      <x:c r="F143" s="3" t="str">
        <x:v>Сроки и условия следующей кампании уточняйте на официальном сайте.</x:v>
      </x:c>
      <x:c r="G143" s="3" t="str">
        <x:v>Смотрите условия приёма</x:v>
      </x:c>
      <x:c r="H143" s="10" t="str">
        <x:f>IFERROR(HYPERLINK("https://krs-gimnazy13.gosuslugi.ru/","https://krs-gimnazy13.gosuslugi.ru/"),"https://krs-gimnazy13.gosuslugi.ru/")</x:f>
        <x:v>https://krs-gimnazy13.gosuslugi.ru/</x:v>
      </x:c>
      <x:c r="I143" s="3" t="str"/>
      <x:c r="J143" s="3" t="str"/>
      <x:c r="K143" s="3" t="str"/>
      <x:c r="L143" s="3" t="str"/>
      <x:c r="M143" s="8" t="n">
        <x:v>200</x:v>
      </x:c>
      <x:c r="N143" s="8" t="n">
        <x:v>286</x:v>
      </x:c>
      <x:c r="O143" s="8"/>
      <x:c r="P143" s="8"/>
      <x:c r="Q143" s="8"/>
      <x:c r="R143" s="8"/>
      <x:c r="S143" s="3" t="str">
        <x:v>Не отмечена в проверенных таблицах</x:v>
      </x:c>
      <x:c r="T143" s="3" t="str">
        <x:v>Не отмечена в проверенных таблицах</x:v>
      </x:c>
      <x:c r="U143" s="3" t="str"/>
      <x:c r="V143" s="3" t="str"/>
      <x:c r="W143" s="3" t="str"/>
      <x:c r="X143" s="3" t="str">
        <x:v>https://edu.gov.ru/activity/main_activities/ran_schools/list_of_schools; https://goodschools.ru/kry/shkola/ogrn-1022402126086/</x:v>
      </x:c>
      <x:c r="Y143" s="9" t="n">
        <x:v>46304</x:v>
      </x:c>
    </x:row>
    <x:row r="144" ht="80" customHeight="1">
      <x:c r="A144" s="3" t="str">
        <x:v>Гимназия № 24 им. М.В. Октябрьской</x:v>
      </x:c>
      <x:c r="B144" s="3" t="str">
        <x:v>Томская область</x:v>
      </x:c>
      <x:c r="C144" s="3" t="str">
        <x:v>Томск</x:v>
      </x:c>
      <x:c r="D144" s="3" t="str"/>
      <x:c r="E144" s="3" t="str">
        <x:v>Условия приёма смотрите на сайте школы</x:v>
      </x:c>
      <x:c r="F144" s="3" t="str">
        <x:v>О сроках набора сообщает школа</x:v>
      </x:c>
      <x:c r="G144" s="3" t="str">
        <x:v>Смотрите условия приёма</x:v>
      </x:c>
      <x:c r="H144" s="3" t="str"/>
      <x:c r="I144" s="3" t="str"/>
      <x:c r="J144" s="3" t="str"/>
      <x:c r="K144" s="3" t="str"/>
      <x:c r="L144" s="3" t="str"/>
      <x:c r="M144" s="8"/>
      <x:c r="N144" s="8"/>
      <x:c r="O144" s="8"/>
      <x:c r="P144" s="8" t="n">
        <x:v>40</x:v>
      </x:c>
      <x:c r="Q144" s="8" t="n">
        <x:v>91</x:v>
      </x:c>
      <x:c r="R144" s="8"/>
      <x:c r="S144" s="3" t="str">
        <x:v>Не отмечена в проверенных таблицах</x:v>
      </x:c>
      <x:c r="T144" s="3" t="str">
        <x:v>Не отмечена в проверенных таблицах</x:v>
      </x:c>
      <x:c r="U144" s="3" t="str"/>
      <x:c r="V144" s="3" t="str"/>
      <x:c r="W144" s="3" t="str"/>
      <x:c r="X144" s="3" t="str"/>
      <x:c r="Y144" s="9" t="n">
        <x:v>46304</x:v>
      </x:c>
    </x:row>
    <x:row r="145" ht="80" customHeight="1">
      <x:c r="A145" s="3" t="str">
        <x:v>Гимназия № 261</x:v>
      </x:c>
      <x:c r="B145" s="3" t="str">
        <x:v>Санкт-Петербург</x:v>
      </x:c>
      <x:c r="C145" s="3" t="str">
        <x:v>Санкт-Петербург</x:v>
      </x:c>
      <x:c r="D145" s="3" t="str"/>
      <x:c r="E145" s="3" t="str">
        <x:v>Условия приёма смотрите на сайте школы</x:v>
      </x:c>
      <x:c r="F145" s="3" t="str">
        <x:v>О сроках набора сообщает школа</x:v>
      </x:c>
      <x:c r="G145" s="3" t="str">
        <x:v>Смотрите условия приёма</x:v>
      </x:c>
      <x:c r="H145" s="3" t="str"/>
      <x:c r="I145" s="3" t="str"/>
      <x:c r="J145" s="3" t="str"/>
      <x:c r="K145" s="3" t="str"/>
      <x:c r="L145" s="3" t="str"/>
      <x:c r="M145" s="8" t="n">
        <x:v>222</x:v>
      </x:c>
      <x:c r="N145" s="8" t="n">
        <x:v>269</x:v>
      </x:c>
      <x:c r="O145" s="8"/>
      <x:c r="P145" s="8" t="n">
        <x:v>95</x:v>
      </x:c>
      <x:c r="Q145" s="8"/>
      <x:c r="R145" s="8"/>
      <x:c r="S145" s="3" t="str">
        <x:v>Не отмечена в проверенных таблицах</x:v>
      </x:c>
      <x:c r="T145" s="3" t="str">
        <x:v>Не отмечена в проверенных таблицах</x:v>
      </x:c>
      <x:c r="U145" s="3" t="str"/>
      <x:c r="V145" s="3" t="str"/>
      <x:c r="W145" s="3" t="str"/>
      <x:c r="X145" s="3" t="str"/>
      <x:c r="Y145" s="9" t="n">
        <x:v>46304</x:v>
      </x:c>
    </x:row>
    <x:row r="146" ht="80" customHeight="1">
      <x:c r="A146" s="3" t="str">
        <x:v>Гимназия № 642 "Земля и Вселенная"</x:v>
      </x:c>
      <x:c r="B146" s="3" t="str">
        <x:v>Санкт-Петербург</x:v>
      </x:c>
      <x:c r="C146" s="3" t="str">
        <x:v>Санкт-Петербург</x:v>
      </x:c>
      <x:c r="D146" s="3" t="str"/>
      <x:c r="E146" s="3" t="str">
        <x:v>Условия приёма смотрите на сайте школы</x:v>
      </x:c>
      <x:c r="F146" s="3" t="str">
        <x:v>О сроках набора сообщает школа</x:v>
      </x:c>
      <x:c r="G146" s="3" t="str">
        <x:v>Смотрите условия приёма</x:v>
      </x:c>
      <x:c r="H146" s="3" t="str"/>
      <x:c r="I146" s="3" t="str"/>
      <x:c r="J146" s="3" t="str"/>
      <x:c r="K146" s="3" t="str"/>
      <x:c r="L146" s="3" t="str"/>
      <x:c r="M146" s="8"/>
      <x:c r="N146" s="8" t="n">
        <x:v>299</x:v>
      </x:c>
      <x:c r="O146" s="8"/>
      <x:c r="P146" s="8"/>
      <x:c r="Q146" s="8"/>
      <x:c r="R146" s="8"/>
      <x:c r="S146" s="3" t="str">
        <x:v>Не отмечена в проверенных таблицах</x:v>
      </x:c>
      <x:c r="T146" s="3" t="str">
        <x:v>Не отмечена в проверенных таблицах</x:v>
      </x:c>
      <x:c r="U146" s="3" t="str"/>
      <x:c r="V146" s="3" t="str"/>
      <x:c r="W146" s="3" t="str"/>
      <x:c r="X146" s="3" t="str"/>
      <x:c r="Y146" s="9" t="n">
        <x:v>46304</x:v>
      </x:c>
    </x:row>
    <x:row r="147" ht="80" customHeight="1">
      <x:c r="A147" s="3" t="str">
        <x:v>Гимназия № 8 (Сочи)</x:v>
      </x:c>
      <x:c r="B147" s="3" t="str">
        <x:v>Краснодарский край</x:v>
      </x:c>
      <x:c r="C147" s="3" t="str">
        <x:v>Сочи</x:v>
      </x:c>
      <x:c r="D147" s="3" t="str"/>
      <x:c r="E147" s="3" t="str">
        <x:v>Условия приёма смотрите на сайте школы</x:v>
      </x:c>
      <x:c r="F147" s="3" t="str">
        <x:v>О сроках набора сообщает школа</x:v>
      </x:c>
      <x:c r="G147" s="3" t="str">
        <x:v>Смотрите условия приёма</x:v>
      </x:c>
      <x:c r="H147" s="3" t="str"/>
      <x:c r="I147" s="3" t="str"/>
      <x:c r="J147" s="3" t="str"/>
      <x:c r="K147" s="3" t="str"/>
      <x:c r="L147" s="3" t="str"/>
      <x:c r="M147" s="8" t="n">
        <x:v>300</x:v>
      </x:c>
      <x:c r="N147" s="8"/>
      <x:c r="O147" s="8"/>
      <x:c r="P147" s="8"/>
      <x:c r="Q147" s="8"/>
      <x:c r="R147" s="8"/>
      <x:c r="S147" s="3" t="str">
        <x:v>Не отмечена в проверенных таблицах</x:v>
      </x:c>
      <x:c r="T147" s="3" t="str">
        <x:v>Не отмечена в проверенных таблицах</x:v>
      </x:c>
      <x:c r="U147" s="3" t="str"/>
      <x:c r="V147" s="3" t="str"/>
      <x:c r="W147" s="3" t="str"/>
      <x:c r="X147" s="3" t="str"/>
      <x:c r="Y147" s="9" t="n">
        <x:v>46304</x:v>
      </x:c>
    </x:row>
    <x:row r="148" ht="80" customHeight="1">
      <x:c r="A148" s="3" t="str">
        <x:v>Гимназия №122 имени Ж.А. Зайцевой</x:v>
      </x:c>
      <x:c r="B148" s="3" t="str">
        <x:v>Татарстан</x:v>
      </x:c>
      <x:c r="C148" s="3" t="str">
        <x:v>Казань</x:v>
      </x:c>
      <x:c r="D148" s="3" t="str"/>
      <x:c r="E148" s="3" t="str">
        <x:v>Условия приёма смотрите на сайте школы</x:v>
      </x:c>
      <x:c r="F148" s="3" t="str">
        <x:v>О сроках набора сообщает школа</x:v>
      </x:c>
      <x:c r="G148" s="3" t="str">
        <x:v>Смотрите условия приёма</x:v>
      </x:c>
      <x:c r="H148" s="3" t="str"/>
      <x:c r="I148" s="3" t="str"/>
      <x:c r="J148" s="3" t="str"/>
      <x:c r="K148" s="3" t="str"/>
      <x:c r="L148" s="3" t="str"/>
      <x:c r="M148" s="8"/>
      <x:c r="N148" s="8"/>
      <x:c r="O148" s="8"/>
      <x:c r="P148" s="8"/>
      <x:c r="Q148" s="8"/>
      <x:c r="R148" s="8"/>
      <x:c r="S148" s="3" t="str">
        <x:v>Да</x:v>
      </x:c>
      <x:c r="T148" s="3" t="str">
        <x:v>Да</x:v>
      </x:c>
      <x:c r="U148" s="3" t="str"/>
      <x:c r="V148" s="3" t="str"/>
      <x:c r="W148" s="3" t="str"/>
      <x:c r="X148" s="3" t="str"/>
      <x:c r="Y148" s="9" t="n">
        <x:v>46304</x:v>
      </x:c>
    </x:row>
    <x:row r="149" ht="80" customHeight="1">
      <x:c r="A149" s="3" t="str">
        <x:v>Дмитровская гимназия "Логос"</x:v>
      </x:c>
      <x:c r="B149" s="3" t="str">
        <x:v>Московская область</x:v>
      </x:c>
      <x:c r="C149" s="3" t="str">
        <x:v>Дмитров</x:v>
      </x:c>
      <x:c r="D149" s="3" t="str"/>
      <x:c r="E149" s="3" t="str">
        <x:v>Условия приёма смотрите на сайте школы</x:v>
      </x:c>
      <x:c r="F149" s="3" t="str">
        <x:v>О сроках набора сообщает школа</x:v>
      </x:c>
      <x:c r="G149" s="3" t="str">
        <x:v>Смотрите условия приёма</x:v>
      </x:c>
      <x:c r="H149" s="3" t="str"/>
      <x:c r="I149" s="3" t="str"/>
      <x:c r="J149" s="3" t="str"/>
      <x:c r="K149" s="3" t="str"/>
      <x:c r="L149" s="3" t="str"/>
      <x:c r="M149" s="8"/>
      <x:c r="N149" s="8"/>
      <x:c r="O149" s="8"/>
      <x:c r="P149" s="8" t="n">
        <x:v>74</x:v>
      </x:c>
      <x:c r="Q149" s="8" t="n">
        <x:v>78</x:v>
      </x:c>
      <x:c r="R149" s="8"/>
      <x:c r="S149" s="3" t="str">
        <x:v>Не отмечена в проверенных таблицах</x:v>
      </x:c>
      <x:c r="T149" s="3" t="str">
        <x:v>Не отмечена в проверенных таблицах</x:v>
      </x:c>
      <x:c r="U149" s="3" t="str"/>
      <x:c r="V149" s="3" t="str"/>
      <x:c r="W149" s="3" t="str"/>
      <x:c r="X149" s="3" t="str"/>
      <x:c r="Y149" s="9" t="n">
        <x:v>46304</x:v>
      </x:c>
    </x:row>
    <x:row r="150" ht="80" customHeight="1">
      <x:c r="A150" s="3" t="str">
        <x:v>Лицей № 1 (Воронеж)</x:v>
      </x:c>
      <x:c r="B150" s="3" t="str">
        <x:v>Воронежская область</x:v>
      </x:c>
      <x:c r="C150" s="3" t="str">
        <x:v>Воронеж</x:v>
      </x:c>
      <x:c r="D150" s="3" t="str"/>
      <x:c r="E150" s="3" t="str">
        <x:v>Условия приёма смотрите на сайте школы</x:v>
      </x:c>
      <x:c r="F150" s="3" t="str">
        <x:v>О сроках набора сообщает школа</x:v>
      </x:c>
      <x:c r="G150" s="3" t="str">
        <x:v>Смотрите условия приёма</x:v>
      </x:c>
      <x:c r="H150" s="3" t="str"/>
      <x:c r="I150" s="3" t="str"/>
      <x:c r="J150" s="3" t="str"/>
      <x:c r="K150" s="3" t="str"/>
      <x:c r="L150" s="3" t="str"/>
      <x:c r="M150" s="8" t="n">
        <x:v>230</x:v>
      </x:c>
      <x:c r="N150" s="8"/>
      <x:c r="O150" s="8"/>
      <x:c r="P150" s="8"/>
      <x:c r="Q150" s="8"/>
      <x:c r="R150" s="8"/>
      <x:c r="S150" s="3" t="str">
        <x:v>Не отмечена в проверенных таблицах</x:v>
      </x:c>
      <x:c r="T150" s="3" t="str">
        <x:v>Не отмечена в проверенных таблицах</x:v>
      </x:c>
      <x:c r="U150" s="3" t="str"/>
      <x:c r="V150" s="3" t="str"/>
      <x:c r="W150" s="3" t="str"/>
      <x:c r="X150" s="3" t="str"/>
      <x:c r="Y150" s="9" t="n">
        <x:v>46304</x:v>
      </x:c>
    </x:row>
    <x:row r="151" ht="80" customHeight="1">
      <x:c r="A151" s="3" t="str">
        <x:v>Лицей № 1 (Красноярск)</x:v>
      </x:c>
      <x:c r="B151" s="3" t="str">
        <x:v>Красноярский край</x:v>
      </x:c>
      <x:c r="C151" s="3" t="str">
        <x:v>Красноярск</x:v>
      </x:c>
      <x:c r="D151" s="3" t="str"/>
      <x:c r="E151" s="3" t="str">
        <x:v>Условия приёма смотрите на сайте школы</x:v>
      </x:c>
      <x:c r="F151" s="3" t="str">
        <x:v>О сроках набора сообщает школа</x:v>
      </x:c>
      <x:c r="G151" s="3" t="str">
        <x:v>Смотрите условия приёма</x:v>
      </x:c>
      <x:c r="H151" s="3" t="str"/>
      <x:c r="I151" s="3" t="str"/>
      <x:c r="J151" s="3" t="str"/>
      <x:c r="K151" s="3" t="str"/>
      <x:c r="L151" s="3" t="str"/>
      <x:c r="M151" s="8"/>
      <x:c r="N151" s="8" t="n">
        <x:v>258</x:v>
      </x:c>
      <x:c r="O151" s="8"/>
      <x:c r="P151" s="8"/>
      <x:c r="Q151" s="8"/>
      <x:c r="R151" s="8"/>
      <x:c r="S151" s="3" t="str">
        <x:v>Не отмечена в проверенных таблицах</x:v>
      </x:c>
      <x:c r="T151" s="3" t="str">
        <x:v>Не отмечена в проверенных таблицах</x:v>
      </x:c>
      <x:c r="U151" s="3" t="str"/>
      <x:c r="V151" s="3" t="str"/>
      <x:c r="W151" s="3" t="str"/>
      <x:c r="X151" s="3" t="str"/>
      <x:c r="Y151" s="9" t="n">
        <x:v>46304</x:v>
      </x:c>
    </x:row>
    <x:row r="152" ht="80" customHeight="1">
      <x:c r="A152" s="3" t="str">
        <x:v>Лицей № 15 имени академика Юлия Борисовича Харитона</x:v>
      </x:c>
      <x:c r="B152" s="3" t="str">
        <x:v>Нижегородская область</x:v>
      </x:c>
      <x:c r="C152" s="3" t="str">
        <x:v>Саров</x:v>
      </x:c>
      <x:c r="D152" s="3" t="str"/>
      <x:c r="E152" s="3" t="str">
        <x:v>Условия приёма смотрите на сайте школы</x:v>
      </x:c>
      <x:c r="F152" s="3" t="str">
        <x:v>О сроках набора сообщает школа</x:v>
      </x:c>
      <x:c r="G152" s="3" t="str">
        <x:v>Смотрите условия приёма</x:v>
      </x:c>
      <x:c r="H152" s="3" t="str"/>
      <x:c r="I152" s="3" t="str"/>
      <x:c r="J152" s="3" t="str"/>
      <x:c r="K152" s="3" t="str"/>
      <x:c r="L152" s="3" t="str"/>
      <x:c r="M152" s="8"/>
      <x:c r="N152" s="8"/>
      <x:c r="O152" s="8"/>
      <x:c r="P152" s="8" t="n">
        <x:v>88</x:v>
      </x:c>
      <x:c r="Q152" s="8"/>
      <x:c r="R152" s="8"/>
      <x:c r="S152" s="3" t="str">
        <x:v>Не отмечена в проверенных таблицах</x:v>
      </x:c>
      <x:c r="T152" s="3" t="str">
        <x:v>Не отмечена в проверенных таблицах</x:v>
      </x:c>
      <x:c r="U152" s="3" t="str"/>
      <x:c r="V152" s="3" t="str"/>
      <x:c r="W152" s="3" t="str"/>
      <x:c r="X152" s="3" t="str"/>
      <x:c r="Y152" s="9" t="n">
        <x:v>46304</x:v>
      </x:c>
    </x:row>
    <x:row r="153" ht="80" customHeight="1">
      <x:c r="A153" s="3" t="str">
        <x:v>Лицей № 2 (Альметьевск)</x:v>
      </x:c>
      <x:c r="B153" s="3" t="str">
        <x:v>Татарстан</x:v>
      </x:c>
      <x:c r="C153" s="3" t="str">
        <x:v>Альметьевск</x:v>
      </x:c>
      <x:c r="D153" s="3" t="str"/>
      <x:c r="E153" s="3" t="str">
        <x:v>Условия приёма смотрите на сайте школы</x:v>
      </x:c>
      <x:c r="F153" s="3" t="str">
        <x:v>О сроках набора сообщает школа</x:v>
      </x:c>
      <x:c r="G153" s="3" t="str">
        <x:v>Смотрите условия приёма</x:v>
      </x:c>
      <x:c r="H153" s="3" t="str"/>
      <x:c r="I153" s="3" t="str"/>
      <x:c r="J153" s="3" t="str"/>
      <x:c r="K153" s="3" t="str"/>
      <x:c r="L153" s="3" t="str"/>
      <x:c r="M153" s="8" t="n">
        <x:v>279</x:v>
      </x:c>
      <x:c r="N153" s="8"/>
      <x:c r="O153" s="8"/>
      <x:c r="P153" s="8"/>
      <x:c r="Q153" s="8"/>
      <x:c r="R153" s="8"/>
      <x:c r="S153" s="3" t="str">
        <x:v>Не отмечена в проверенных таблицах</x:v>
      </x:c>
      <x:c r="T153" s="3" t="str">
        <x:v>Не отмечена в проверенных таблицах</x:v>
      </x:c>
      <x:c r="U153" s="3" t="str"/>
      <x:c r="V153" s="3" t="str"/>
      <x:c r="W153" s="3" t="str"/>
      <x:c r="X153" s="3" t="str"/>
      <x:c r="Y153" s="9" t="n">
        <x:v>46304</x:v>
      </x:c>
    </x:row>
    <x:row r="154" ht="80" customHeight="1">
      <x:c r="A154" s="3" t="str">
        <x:v>Лицей № 23 (Калининград)</x:v>
      </x:c>
      <x:c r="B154" s="3" t="str">
        <x:v>Калининградская область</x:v>
      </x:c>
      <x:c r="C154" s="3" t="str">
        <x:v>Калининград</x:v>
      </x:c>
      <x:c r="D154" s="3" t="str"/>
      <x:c r="E154" s="3" t="str">
        <x:v>Условия приёма смотрите на сайте школы</x:v>
      </x:c>
      <x:c r="F154" s="3" t="str">
        <x:v>О сроках набора сообщает школа</x:v>
      </x:c>
      <x:c r="G154" s="3" t="str">
        <x:v>Смотрите условия приёма</x:v>
      </x:c>
      <x:c r="H154" s="3" t="str"/>
      <x:c r="I154" s="3" t="str"/>
      <x:c r="J154" s="3" t="str"/>
      <x:c r="K154" s="3" t="str"/>
      <x:c r="L154" s="3" t="str"/>
      <x:c r="M154" s="8"/>
      <x:c r="N154" s="8"/>
      <x:c r="O154" s="8"/>
      <x:c r="P154" s="8"/>
      <x:c r="Q154" s="8"/>
      <x:c r="R154" s="8"/>
      <x:c r="S154" s="3" t="str">
        <x:v>Да</x:v>
      </x:c>
      <x:c r="T154" s="3" t="str">
        <x:v>Да</x:v>
      </x:c>
      <x:c r="U154" s="3" t="str"/>
      <x:c r="V154" s="3" t="str"/>
      <x:c r="W154" s="3" t="str"/>
      <x:c r="X154" s="3" t="str"/>
      <x:c r="Y154" s="9" t="n">
        <x:v>46304</x:v>
      </x:c>
    </x:row>
    <x:row r="155" ht="80" customHeight="1">
      <x:c r="A155" s="3" t="str">
        <x:v>Лицей № 29</x:v>
      </x:c>
      <x:c r="B155" s="3" t="str">
        <x:v>Тамбовская область</x:v>
      </x:c>
      <x:c r="C155" s="3" t="str">
        <x:v>Тамбов</x:v>
      </x:c>
      <x:c r="D155" s="3" t="str"/>
      <x:c r="E155" s="3" t="str">
        <x:v>Условия приёма смотрите на сайте школы</x:v>
      </x:c>
      <x:c r="F155" s="3" t="str">
        <x:v>О сроках набора сообщает школа</x:v>
      </x:c>
      <x:c r="G155" s="3" t="str">
        <x:v>Смотрите условия приёма</x:v>
      </x:c>
      <x:c r="H155" s="3" t="str"/>
      <x:c r="I155" s="3" t="str"/>
      <x:c r="J155" s="3" t="str"/>
      <x:c r="K155" s="3" t="str"/>
      <x:c r="L155" s="3" t="str"/>
      <x:c r="M155" s="8" t="n">
        <x:v>292</x:v>
      </x:c>
      <x:c r="N155" s="8"/>
      <x:c r="O155" s="8"/>
      <x:c r="P155" s="8"/>
      <x:c r="Q155" s="8"/>
      <x:c r="R155" s="8"/>
      <x:c r="S155" s="3" t="str">
        <x:v>Не отмечена в проверенных таблицах</x:v>
      </x:c>
      <x:c r="T155" s="3" t="str">
        <x:v>Не отмечена в проверенных таблицах</x:v>
      </x:c>
      <x:c r="U155" s="3" t="str"/>
      <x:c r="V155" s="3" t="str"/>
      <x:c r="W155" s="3" t="str"/>
      <x:c r="X155" s="3" t="str"/>
      <x:c r="Y155" s="9" t="n">
        <x:v>46304</x:v>
      </x:c>
    </x:row>
    <x:row r="156" ht="80" customHeight="1">
      <x:c r="A156" s="3" t="str">
        <x:v>Лицей № 3 (Иркутск)</x:v>
      </x:c>
      <x:c r="B156" s="3" t="str">
        <x:v>Иркутская область</x:v>
      </x:c>
      <x:c r="C156" s="3" t="str">
        <x:v>Иркутск</x:v>
      </x:c>
      <x:c r="D156" s="3" t="str"/>
      <x:c r="E156" s="3" t="str">
        <x:v>Условия приёма смотрите на сайте школы</x:v>
      </x:c>
      <x:c r="F156" s="3" t="str">
        <x:v>О сроках набора сообщает школа</x:v>
      </x:c>
      <x:c r="G156" s="3" t="str">
        <x:v>Смотрите условия приёма</x:v>
      </x:c>
      <x:c r="H156" s="3" t="str"/>
      <x:c r="I156" s="3" t="str"/>
      <x:c r="J156" s="3" t="str"/>
      <x:c r="K156" s="3" t="str"/>
      <x:c r="L156" s="3" t="str"/>
      <x:c r="M156" s="8" t="n">
        <x:v>272</x:v>
      </x:c>
      <x:c r="N156" s="8"/>
      <x:c r="O156" s="8"/>
      <x:c r="P156" s="8"/>
      <x:c r="Q156" s="8"/>
      <x:c r="R156" s="8"/>
      <x:c r="S156" s="3" t="str">
        <x:v>Не отмечена в проверенных таблицах</x:v>
      </x:c>
      <x:c r="T156" s="3" t="str">
        <x:v>Не отмечена в проверенных таблицах</x:v>
      </x:c>
      <x:c r="U156" s="3" t="str"/>
      <x:c r="V156" s="3" t="str"/>
      <x:c r="W156" s="3" t="str"/>
      <x:c r="X156" s="3" t="str"/>
      <x:c r="Y156" s="9" t="n">
        <x:v>46304</x:v>
      </x:c>
    </x:row>
    <x:row r="157" ht="80" customHeight="1">
      <x:c r="A157" s="3" t="str">
        <x:v>Лицей № 3 (Саров)</x:v>
      </x:c>
      <x:c r="B157" s="3" t="str">
        <x:v>Нижегородская область</x:v>
      </x:c>
      <x:c r="C157" s="3" t="str">
        <x:v>Саров</x:v>
      </x:c>
      <x:c r="D157" s="3" t="str"/>
      <x:c r="E157" s="3" t="str">
        <x:v>Условия приёма смотрите на сайте школы</x:v>
      </x:c>
      <x:c r="F157" s="3" t="str">
        <x:v>О сроках набора сообщает школа</x:v>
      </x:c>
      <x:c r="G157" s="3" t="str">
        <x:v>Смотрите условия приёма</x:v>
      </x:c>
      <x:c r="H157" s="3" t="str"/>
      <x:c r="I157" s="3" t="str"/>
      <x:c r="J157" s="3" t="str"/>
      <x:c r="K157" s="3" t="str"/>
      <x:c r="L157" s="3" t="str"/>
      <x:c r="M157" s="8" t="n">
        <x:v>297</x:v>
      </x:c>
      <x:c r="N157" s="8"/>
      <x:c r="O157" s="8"/>
      <x:c r="P157" s="8" t="n">
        <x:v>64</x:v>
      </x:c>
      <x:c r="Q157" s="8" t="n">
        <x:v>94</x:v>
      </x:c>
      <x:c r="R157" s="8"/>
      <x:c r="S157" s="3" t="str">
        <x:v>Не отмечена в проверенных таблицах</x:v>
      </x:c>
      <x:c r="T157" s="3" t="str">
        <x:v>Не отмечена в проверенных таблицах</x:v>
      </x:c>
      <x:c r="U157" s="3" t="str"/>
      <x:c r="V157" s="3" t="str"/>
      <x:c r="W157" s="3" t="str"/>
      <x:c r="X157" s="3" t="str"/>
      <x:c r="Y157" s="9" t="n">
        <x:v>46304</x:v>
      </x:c>
    </x:row>
    <x:row r="158" ht="80" customHeight="1">
      <x:c r="A158" s="3" t="str">
        <x:v>Лицей № 40</x:v>
      </x:c>
      <x:c r="B158" s="3" t="str">
        <x:v>Нижегородская область</x:v>
      </x:c>
      <x:c r="C158" s="3" t="str">
        <x:v>Нижний Новгород</x:v>
      </x:c>
      <x:c r="D158" s="3" t="str"/>
      <x:c r="E158" s="3" t="str">
        <x:v>Условия приёма смотрите на сайте школы</x:v>
      </x:c>
      <x:c r="F158" s="3" t="str">
        <x:v>О сроках набора сообщает школа</x:v>
      </x:c>
      <x:c r="G158" s="3" t="str">
        <x:v>Смотрите условия приёма</x:v>
      </x:c>
      <x:c r="H158" s="3" t="str"/>
      <x:c r="I158" s="3" t="str"/>
      <x:c r="J158" s="3" t="str"/>
      <x:c r="K158" s="3" t="str"/>
      <x:c r="L158" s="3" t="str"/>
      <x:c r="M158" s="8" t="n">
        <x:v>216</x:v>
      </x:c>
      <x:c r="N158" s="8"/>
      <x:c r="O158" s="8"/>
      <x:c r="P158" s="8"/>
      <x:c r="Q158" s="8"/>
      <x:c r="R158" s="8"/>
      <x:c r="S158" s="3" t="str">
        <x:v>Да</x:v>
      </x:c>
      <x:c r="T158" s="3" t="str">
        <x:v>Да</x:v>
      </x:c>
      <x:c r="U158" s="3" t="str"/>
      <x:c r="V158" s="3" t="str"/>
      <x:c r="W158" s="3" t="str"/>
      <x:c r="X158" s="3" t="str"/>
      <x:c r="Y158" s="9" t="n">
        <x:v>46304</x:v>
      </x:c>
    </x:row>
    <x:row r="159" ht="80" customHeight="1">
      <x:c r="A159" s="3" t="str">
        <x:v>Лицей №83 - Центр образования</x:v>
      </x:c>
      <x:c r="B159" s="3" t="str">
        <x:v>Татарстан</x:v>
      </x:c>
      <x:c r="C159" s="3" t="str">
        <x:v>Казань</x:v>
      </x:c>
      <x:c r="D159" s="3" t="str"/>
      <x:c r="E159" s="3" t="str">
        <x:v>Условия приёма смотрите на сайте школы</x:v>
      </x:c>
      <x:c r="F159" s="3" t="str">
        <x:v>О сроках набора сообщает школа</x:v>
      </x:c>
      <x:c r="G159" s="3" t="str">
        <x:v>Смотрите условия приёма</x:v>
      </x:c>
      <x:c r="H159" s="3" t="str"/>
      <x:c r="I159" s="3" t="str"/>
      <x:c r="J159" s="3" t="str"/>
      <x:c r="K159" s="3" t="str"/>
      <x:c r="L159" s="3" t="str"/>
      <x:c r="M159" s="8" t="n">
        <x:v>268</x:v>
      </x:c>
      <x:c r="N159" s="8"/>
      <x:c r="O159" s="8"/>
      <x:c r="P159" s="8"/>
      <x:c r="Q159" s="8"/>
      <x:c r="R159" s="8"/>
      <x:c r="S159" s="3" t="str">
        <x:v>Не отмечена в проверенных таблицах</x:v>
      </x:c>
      <x:c r="T159" s="3" t="str">
        <x:v>Не отмечена в проверенных таблицах</x:v>
      </x:c>
      <x:c r="U159" s="3" t="str"/>
      <x:c r="V159" s="3" t="str"/>
      <x:c r="W159" s="3" t="str"/>
      <x:c r="X159" s="3" t="str"/>
      <x:c r="Y159" s="9" t="n">
        <x:v>46304</x:v>
      </x:c>
    </x:row>
    <x:row r="160" ht="80" customHeight="1">
      <x:c r="A160" s="3" t="str">
        <x:v>Ломоносовская школа</x:v>
      </x:c>
      <x:c r="B160" s="3" t="str">
        <x:v>Москва</x:v>
      </x:c>
      <x:c r="C160" s="3" t="str">
        <x:v>Москва</x:v>
      </x:c>
      <x:c r="D160" s="3" t="str"/>
      <x:c r="E160" s="3" t="str">
        <x:v>Условия приёма смотрите на сайте школы</x:v>
      </x:c>
      <x:c r="F160" s="3" t="str">
        <x:v>О сроках набора сообщает школа</x:v>
      </x:c>
      <x:c r="G160" s="3" t="str">
        <x:v>Смотрите условия приёма</x:v>
      </x:c>
      <x:c r="H160" s="3" t="str"/>
      <x:c r="I160" s="3" t="str"/>
      <x:c r="J160" s="3" t="str"/>
      <x:c r="K160" s="3" t="str"/>
      <x:c r="L160" s="3" t="str"/>
      <x:c r="M160" s="8"/>
      <x:c r="N160" s="8"/>
      <x:c r="O160" s="8"/>
      <x:c r="P160" s="8" t="n">
        <x:v>67</x:v>
      </x:c>
      <x:c r="Q160" s="8" t="n">
        <x:v>46</x:v>
      </x:c>
      <x:c r="R160" s="8"/>
      <x:c r="S160" s="3" t="str">
        <x:v>Не отмечена в проверенных таблицах</x:v>
      </x:c>
      <x:c r="T160" s="3" t="str">
        <x:v>Не отмечена в проверенных таблицах</x:v>
      </x:c>
      <x:c r="U160" s="3" t="str"/>
      <x:c r="V160" s="3" t="str"/>
      <x:c r="W160" s="3" t="str"/>
      <x:c r="X160" s="3" t="str"/>
      <x:c r="Y160" s="9" t="n">
        <x:v>46304</x:v>
      </x:c>
    </x:row>
    <x:row r="161" ht="80" customHeight="1">
      <x:c r="A161" s="3" t="str">
        <x:v>Московская международная школа</x:v>
      </x:c>
      <x:c r="B161" s="3" t="str">
        <x:v>Москва</x:v>
      </x:c>
      <x:c r="C161" s="3" t="str">
        <x:v>Москва</x:v>
      </x:c>
      <x:c r="D161" s="3" t="str"/>
      <x:c r="E161" s="3" t="str">
        <x:v>Условия приёма смотрите на сайте школы</x:v>
      </x:c>
      <x:c r="F161" s="3" t="str">
        <x:v>О сроках набора сообщает школа</x:v>
      </x:c>
      <x:c r="G161" s="3" t="str">
        <x:v>Смотрите условия приёма</x:v>
      </x:c>
      <x:c r="H161" s="3" t="str"/>
      <x:c r="I161" s="3" t="str"/>
      <x:c r="J161" s="3" t="str"/>
      <x:c r="K161" s="3" t="str"/>
      <x:c r="L161" s="3" t="str"/>
      <x:c r="M161" s="8" t="n">
        <x:v>223</x:v>
      </x:c>
      <x:c r="N161" s="8" t="n">
        <x:v>218</x:v>
      </x:c>
      <x:c r="O161" s="8"/>
      <x:c r="P161" s="8"/>
      <x:c r="Q161" s="8"/>
      <x:c r="R161" s="8"/>
      <x:c r="S161" s="3" t="str">
        <x:v>Не отмечена в проверенных таблицах</x:v>
      </x:c>
      <x:c r="T161" s="3" t="str">
        <x:v>Не отмечена в проверенных таблицах</x:v>
      </x:c>
      <x:c r="U161" s="3" t="str"/>
      <x:c r="V161" s="3" t="str"/>
      <x:c r="W161" s="3" t="str"/>
      <x:c r="X161" s="3" t="str"/>
      <x:c r="Y161" s="9" t="n">
        <x:v>46304</x:v>
      </x:c>
    </x:row>
    <x:row r="162" ht="80" customHeight="1">
      <x:c r="A162" s="3" t="str">
        <x:v>ОЧУ "Школа сотрудничества"</x:v>
      </x:c>
      <x:c r="B162" s="3" t="str">
        <x:v>Москва</x:v>
      </x:c>
      <x:c r="C162" s="3" t="str">
        <x:v>Москва</x:v>
      </x:c>
      <x:c r="D162" s="3" t="str"/>
      <x:c r="E162" s="3" t="str">
        <x:v>Условия приёма смотрите на сайте школы</x:v>
      </x:c>
      <x:c r="F162" s="3" t="str">
        <x:v>О сроках набора сообщает школа</x:v>
      </x:c>
      <x:c r="G162" s="3" t="str">
        <x:v>Смотрите условия приёма</x:v>
      </x:c>
      <x:c r="H162" s="3" t="str"/>
      <x:c r="I162" s="3" t="str"/>
      <x:c r="J162" s="3" t="str"/>
      <x:c r="K162" s="3" t="str"/>
      <x:c r="L162" s="3" t="str"/>
      <x:c r="M162" s="8"/>
      <x:c r="N162" s="8"/>
      <x:c r="O162" s="8"/>
      <x:c r="P162" s="8" t="n">
        <x:v>79</x:v>
      </x:c>
      <x:c r="Q162" s="8" t="n">
        <x:v>87</x:v>
      </x:c>
      <x:c r="R162" s="8"/>
      <x:c r="S162" s="3" t="str">
        <x:v>Не отмечена в проверенных таблицах</x:v>
      </x:c>
      <x:c r="T162" s="3" t="str">
        <x:v>Не отмечена в проверенных таблицах</x:v>
      </x:c>
      <x:c r="U162" s="3" t="str"/>
      <x:c r="V162" s="3" t="str"/>
      <x:c r="W162" s="3" t="str"/>
      <x:c r="X162" s="3" t="str"/>
      <x:c r="Y162" s="9" t="n">
        <x:v>46304</x:v>
      </x:c>
    </x:row>
    <x:row r="163" ht="80" customHeight="1">
      <x:c r="A163" s="3" t="str">
        <x:v>Павловская гимназия</x:v>
      </x:c>
      <x:c r="B163" s="3" t="str">
        <x:v>Московская область</x:v>
      </x:c>
      <x:c r="C163" s="3" t="str">
        <x:v>Веледниково</x:v>
      </x:c>
      <x:c r="D163" s="3" t="str"/>
      <x:c r="E163" s="3" t="str">
        <x:v>Условия приёма смотрите на сайте школы</x:v>
      </x:c>
      <x:c r="F163" s="3" t="str">
        <x:v>О сроках набора сообщает школа</x:v>
      </x:c>
      <x:c r="G163" s="3" t="str">
        <x:v>Смотрите условия приёма</x:v>
      </x:c>
      <x:c r="H163" s="3" t="str"/>
      <x:c r="I163" s="3" t="str"/>
      <x:c r="J163" s="3" t="str"/>
      <x:c r="K163" s="3" t="str"/>
      <x:c r="L163" s="3" t="str"/>
      <x:c r="M163" s="8"/>
      <x:c r="N163" s="8"/>
      <x:c r="O163" s="8"/>
      <x:c r="P163" s="8" t="n">
        <x:v>43</x:v>
      </x:c>
      <x:c r="Q163" s="8" t="n">
        <x:v>97</x:v>
      </x:c>
      <x:c r="R163" s="8"/>
      <x:c r="S163" s="3" t="str">
        <x:v>Не отмечена в проверенных таблицах</x:v>
      </x:c>
      <x:c r="T163" s="3" t="str">
        <x:v>Не отмечена в проверенных таблицах</x:v>
      </x:c>
      <x:c r="U163" s="3" t="str"/>
      <x:c r="V163" s="3" t="str"/>
      <x:c r="W163" s="3" t="str"/>
      <x:c r="X163" s="3" t="str"/>
      <x:c r="Y163" s="9" t="n">
        <x:v>46304</x:v>
      </x:c>
    </x:row>
    <x:row r="164" ht="80" customHeight="1">
      <x:c r="A164" s="3" t="str">
        <x:v>Первый Московский кадетский корпус</x:v>
      </x:c>
      <x:c r="B164" s="3" t="str">
        <x:v>Москва</x:v>
      </x:c>
      <x:c r="C164" s="3" t="str">
        <x:v>Москва</x:v>
      </x:c>
      <x:c r="D164" s="3" t="str"/>
      <x:c r="E164" s="3" t="str">
        <x:v>Условия приёма смотрите на сайте школы</x:v>
      </x:c>
      <x:c r="F164" s="3" t="str">
        <x:v>О сроках набора сообщает школа</x:v>
      </x:c>
      <x:c r="G164" s="3" t="str">
        <x:v>Смотрите условия приёма</x:v>
      </x:c>
      <x:c r="H164" s="3" t="str"/>
      <x:c r="I164" s="3" t="str"/>
      <x:c r="J164" s="3" t="str"/>
      <x:c r="K164" s="3" t="str"/>
      <x:c r="L164" s="3" t="str"/>
      <x:c r="M164" s="8" t="n">
        <x:v>206</x:v>
      </x:c>
      <x:c r="N164" s="8" t="n">
        <x:v>235</x:v>
      </x:c>
      <x:c r="O164" s="8"/>
      <x:c r="P164" s="8"/>
      <x:c r="Q164" s="8"/>
      <x:c r="R164" s="8"/>
      <x:c r="S164" s="3" t="str">
        <x:v>Не отмечена в проверенных таблицах</x:v>
      </x:c>
      <x:c r="T164" s="3" t="str">
        <x:v>Не отмечена в проверенных таблицах</x:v>
      </x:c>
      <x:c r="U164" s="3" t="str"/>
      <x:c r="V164" s="3" t="str"/>
      <x:c r="W164" s="3" t="str"/>
      <x:c r="X164" s="3" t="str"/>
      <x:c r="Y164" s="9" t="n">
        <x:v>46304</x:v>
      </x:c>
    </x:row>
    <x:row r="165" ht="80" customHeight="1">
      <x:c r="A165" s="3" t="str">
        <x:v>Политехническая гимназия</x:v>
      </x:c>
      <x:c r="B165" s="3" t="str">
        <x:v>Свердловская область</x:v>
      </x:c>
      <x:c r="C165" s="3" t="str">
        <x:v>Нижний Тагил</x:v>
      </x:c>
      <x:c r="D165" s="3" t="str"/>
      <x:c r="E165" s="3" t="str">
        <x:v>Условия приёма смотрите на сайте школы</x:v>
      </x:c>
      <x:c r="F165" s="3" t="str">
        <x:v>О сроках набора сообщает школа</x:v>
      </x:c>
      <x:c r="G165" s="3" t="str">
        <x:v>Смотрите условия приёма</x:v>
      </x:c>
      <x:c r="H165" s="3" t="str"/>
      <x:c r="I165" s="3" t="str"/>
      <x:c r="J165" s="3" t="str"/>
      <x:c r="K165" s="3" t="str"/>
      <x:c r="L165" s="3" t="str"/>
      <x:c r="M165" s="8" t="n">
        <x:v>220</x:v>
      </x:c>
      <x:c r="N165" s="8" t="n">
        <x:v>275</x:v>
      </x:c>
      <x:c r="O165" s="8"/>
      <x:c r="P165" s="8"/>
      <x:c r="Q165" s="8"/>
      <x:c r="R165" s="8"/>
      <x:c r="S165" s="3" t="str">
        <x:v>Не отмечена в проверенных таблицах</x:v>
      </x:c>
      <x:c r="T165" s="3" t="str">
        <x:v>Не отмечена в проверенных таблицах</x:v>
      </x:c>
      <x:c r="U165" s="3" t="str"/>
      <x:c r="V165" s="3" t="str"/>
      <x:c r="W165" s="3" t="str"/>
      <x:c r="X165" s="3" t="str"/>
      <x:c r="Y165" s="9" t="n">
        <x:v>46304</x:v>
      </x:c>
    </x:row>
    <x:row r="166" ht="80" customHeight="1">
      <x:c r="A166" s="3" t="str">
        <x:v>Предуниверсарий МАИ</x:v>
      </x:c>
      <x:c r="B166" s="3" t="str">
        <x:v>Москва</x:v>
      </x:c>
      <x:c r="C166" s="3" t="str">
        <x:v>Москва</x:v>
      </x:c>
      <x:c r="D166" s="3" t="str"/>
      <x:c r="E166" s="3" t="str">
        <x:v>Условия приёма смотрите на сайте школы</x:v>
      </x:c>
      <x:c r="F166" s="3" t="str">
        <x:v>О сроках набора сообщает школа</x:v>
      </x:c>
      <x:c r="G166" s="3" t="str">
        <x:v>Смотрите условия приёма</x:v>
      </x:c>
      <x:c r="H166" s="3" t="str"/>
      <x:c r="I166" s="3" t="str"/>
      <x:c r="J166" s="3" t="str"/>
      <x:c r="K166" s="3" t="str"/>
      <x:c r="L166" s="3" t="str"/>
      <x:c r="M166" s="8" t="n">
        <x:v>141</x:v>
      </x:c>
      <x:c r="N166" s="8"/>
      <x:c r="O166" s="8"/>
      <x:c r="P166" s="8" t="n">
        <x:v>26</x:v>
      </x:c>
      <x:c r="Q166" s="8" t="n">
        <x:v>49</x:v>
      </x:c>
      <x:c r="R166" s="8"/>
      <x:c r="S166" s="3" t="str">
        <x:v>Не отмечена в проверенных таблицах</x:v>
      </x:c>
      <x:c r="T166" s="3" t="str">
        <x:v>Не отмечена в проверенных таблицах</x:v>
      </x:c>
      <x:c r="U166" s="3" t="str"/>
      <x:c r="V166" s="3" t="str"/>
      <x:c r="W166" s="3" t="str"/>
      <x:c r="X166" s="3" t="str"/>
      <x:c r="Y166" s="9" t="n">
        <x:v>46304</x:v>
      </x:c>
    </x:row>
    <x:row r="167" ht="80" customHeight="1">
      <x:c r="A167" s="3" t="str">
        <x:v>СУНЦ ЮФО</x:v>
      </x:c>
      <x:c r="B167" s="3" t="str">
        <x:v>Ростовская область</x:v>
      </x:c>
      <x:c r="C167" s="3" t="str">
        <x:v>Ростов-на-Дону</x:v>
      </x:c>
      <x:c r="D167" s="3" t="str"/>
      <x:c r="E167" s="3" t="str">
        <x:v>Условия приёма смотрите на сайте школы</x:v>
      </x:c>
      <x:c r="F167" s="3" t="str">
        <x:v>О сроках набора сообщает школа</x:v>
      </x:c>
      <x:c r="G167" s="3" t="str">
        <x:v>Смотрите условия приёма</x:v>
      </x:c>
      <x:c r="H167" s="3" t="str"/>
      <x:c r="I167" s="3" t="str"/>
      <x:c r="J167" s="3" t="str"/>
      <x:c r="K167" s="3" t="str"/>
      <x:c r="L167" s="3" t="str"/>
      <x:c r="M167" s="8"/>
      <x:c r="N167" s="8"/>
      <x:c r="O167" s="8"/>
      <x:c r="P167" s="8" t="n">
        <x:v>94</x:v>
      </x:c>
      <x:c r="Q167" s="8"/>
      <x:c r="R167" s="8"/>
      <x:c r="S167" s="3" t="str">
        <x:v>Не отмечена в проверенных таблицах</x:v>
      </x:c>
      <x:c r="T167" s="3" t="str">
        <x:v>Не отмечена в проверенных таблицах</x:v>
      </x:c>
      <x:c r="U167" s="3" t="str"/>
      <x:c r="V167" s="3" t="str"/>
      <x:c r="W167" s="3" t="str"/>
      <x:c r="X167" s="3" t="str"/>
      <x:c r="Y167" s="9" t="n">
        <x:v>46304</x:v>
      </x:c>
    </x:row>
    <x:row r="168" ht="80" customHeight="1">
      <x:c r="A168" s="3" t="str">
        <x:v>Самарский лицей информационных технологий</x:v>
      </x:c>
      <x:c r="B168" s="3" t="str">
        <x:v>Самарская область</x:v>
      </x:c>
      <x:c r="C168" s="3" t="str">
        <x:v>Самара</x:v>
      </x:c>
      <x:c r="D168" s="3" t="str"/>
      <x:c r="E168" s="3" t="str">
        <x:v>Условия приёма смотрите на сайте школы</x:v>
      </x:c>
      <x:c r="F168" s="3" t="str">
        <x:v>О сроках набора сообщает школа</x:v>
      </x:c>
      <x:c r="G168" s="3" t="str">
        <x:v>Смотрите условия приёма</x:v>
      </x:c>
      <x:c r="H168" s="3" t="str"/>
      <x:c r="I168" s="3" t="str"/>
      <x:c r="J168" s="3" t="str"/>
      <x:c r="K168" s="3" t="str"/>
      <x:c r="L168" s="3" t="str"/>
      <x:c r="M168" s="8"/>
      <x:c r="N168" s="8"/>
      <x:c r="O168" s="8"/>
      <x:c r="P168" s="8" t="n">
        <x:v>84</x:v>
      </x:c>
      <x:c r="Q168" s="8"/>
      <x:c r="R168" s="8"/>
      <x:c r="S168" s="3" t="str">
        <x:v>Не отмечена в проверенных таблицах</x:v>
      </x:c>
      <x:c r="T168" s="3" t="str">
        <x:v>Не отмечена в проверенных таблицах</x:v>
      </x:c>
      <x:c r="U168" s="3" t="str"/>
      <x:c r="V168" s="3" t="str"/>
      <x:c r="W168" s="3" t="str"/>
      <x:c r="X168" s="3" t="str"/>
      <x:c r="Y168" s="9" t="n">
        <x:v>46304</x:v>
      </x:c>
    </x:row>
    <x:row r="169" ht="80" customHeight="1">
      <x:c r="A169" s="3" t="str">
        <x:v>Сибирский лицей г. Томска</x:v>
      </x:c>
      <x:c r="B169" s="3" t="str">
        <x:v>Томская область</x:v>
      </x:c>
      <x:c r="C169" s="3" t="str">
        <x:v>Томск</x:v>
      </x:c>
      <x:c r="D169" s="3" t="str"/>
      <x:c r="E169" s="3" t="str">
        <x:v>Условия приёма смотрите на сайте школы</x:v>
      </x:c>
      <x:c r="F169" s="3" t="str">
        <x:v>О сроках набора сообщает школа</x:v>
      </x:c>
      <x:c r="G169" s="3" t="str">
        <x:v>Смотрите условия приёма</x:v>
      </x:c>
      <x:c r="H169" s="3" t="str"/>
      <x:c r="I169" s="3" t="str"/>
      <x:c r="J169" s="3" t="str"/>
      <x:c r="K169" s="3" t="str"/>
      <x:c r="L169" s="3" t="str"/>
      <x:c r="M169" s="8" t="n">
        <x:v>277</x:v>
      </x:c>
      <x:c r="N169" s="8"/>
      <x:c r="O169" s="8"/>
      <x:c r="P169" s="8"/>
      <x:c r="Q169" s="8"/>
      <x:c r="R169" s="8"/>
      <x:c r="S169" s="3" t="str">
        <x:v>Не отмечена в проверенных таблицах</x:v>
      </x:c>
      <x:c r="T169" s="3" t="str">
        <x:v>Не отмечена в проверенных таблицах</x:v>
      </x:c>
      <x:c r="U169" s="3" t="str"/>
      <x:c r="V169" s="3" t="str"/>
      <x:c r="W169" s="3" t="str"/>
      <x:c r="X169" s="3" t="str"/>
      <x:c r="Y169" s="9" t="n">
        <x:v>46304</x:v>
      </x:c>
    </x:row>
    <x:row r="170" ht="80" customHeight="1">
      <x:c r="A170" s="3" t="str">
        <x:v>Славянско-англо-американская школа "Марина"</x:v>
      </x:c>
      <x:c r="B170" s="3" t="str">
        <x:v>Москва</x:v>
      </x:c>
      <x:c r="C170" s="3" t="str">
        <x:v>Москва</x:v>
      </x:c>
      <x:c r="D170" s="3" t="str"/>
      <x:c r="E170" s="3" t="str">
        <x:v>Условия приёма смотрите на сайте школы</x:v>
      </x:c>
      <x:c r="F170" s="3" t="str">
        <x:v>О сроках набора сообщает школа</x:v>
      </x:c>
      <x:c r="G170" s="3" t="str">
        <x:v>Смотрите условия приёма</x:v>
      </x:c>
      <x:c r="H170" s="3" t="str"/>
      <x:c r="I170" s="3" t="str"/>
      <x:c r="J170" s="3" t="str"/>
      <x:c r="K170" s="3" t="str"/>
      <x:c r="L170" s="3" t="str"/>
      <x:c r="M170" s="8"/>
      <x:c r="N170" s="8"/>
      <x:c r="O170" s="8"/>
      <x:c r="P170" s="8"/>
      <x:c r="Q170" s="8" t="n">
        <x:v>47</x:v>
      </x:c>
      <x:c r="R170" s="8"/>
      <x:c r="S170" s="3" t="str">
        <x:v>Не отмечена в проверенных таблицах</x:v>
      </x:c>
      <x:c r="T170" s="3" t="str">
        <x:v>Не отмечена в проверенных таблицах</x:v>
      </x:c>
      <x:c r="U170" s="3" t="str"/>
      <x:c r="V170" s="3" t="str"/>
      <x:c r="W170" s="3" t="str"/>
      <x:c r="X170" s="3" t="str"/>
      <x:c r="Y170" s="9" t="n">
        <x:v>46304</x:v>
      </x:c>
    </x:row>
    <x:row r="171" ht="80" customHeight="1">
      <x:c r="A171" s="3" t="str">
        <x:v>Средняя школа с углубленным изучением отдельных предметов № 30 имени Медведева С.Р.</x:v>
      </x:c>
      <x:c r="B171" s="3" t="str">
        <x:v>Волгоградская область</x:v>
      </x:c>
      <x:c r="C171" s="3" t="str">
        <x:v>Волжский</x:v>
      </x:c>
      <x:c r="D171" s="3" t="str"/>
      <x:c r="E171" s="3" t="str">
        <x:v>Условия приёма смотрите на сайте школы</x:v>
      </x:c>
      <x:c r="F171" s="3" t="str">
        <x:v>О сроках набора сообщает школа</x:v>
      </x:c>
      <x:c r="G171" s="3" t="str">
        <x:v>Смотрите условия приёма</x:v>
      </x:c>
      <x:c r="H171" s="3" t="str"/>
      <x:c r="I171" s="3" t="str"/>
      <x:c r="J171" s="3" t="str"/>
      <x:c r="K171" s="3" t="str"/>
      <x:c r="L171" s="3" t="str"/>
      <x:c r="M171" s="8"/>
      <x:c r="N171" s="8"/>
      <x:c r="O171" s="8"/>
      <x:c r="P171" s="8"/>
      <x:c r="Q171" s="8"/>
      <x:c r="R171" s="8"/>
      <x:c r="S171" s="3" t="str">
        <x:v>Да</x:v>
      </x:c>
      <x:c r="T171" s="3" t="str">
        <x:v>Да</x:v>
      </x:c>
      <x:c r="U171" s="3" t="str"/>
      <x:c r="V171" s="3" t="str"/>
      <x:c r="W171" s="3" t="str"/>
      <x:c r="X171" s="3" t="str"/>
      <x:c r="Y171" s="9" t="n">
        <x:v>46304</x:v>
      </x:c>
    </x:row>
    <x:row r="172" ht="80" customHeight="1">
      <x:c r="A172" s="3" t="str">
        <x:v>Средняя школа № 150</x:v>
      </x:c>
      <x:c r="B172" s="3" t="str">
        <x:v>Красноярский край</x:v>
      </x:c>
      <x:c r="C172" s="3" t="str">
        <x:v>Красноярск</x:v>
      </x:c>
      <x:c r="D172" s="3" t="str"/>
      <x:c r="E172" s="3" t="str">
        <x:v>Условия приёма смотрите на сайте школы</x:v>
      </x:c>
      <x:c r="F172" s="3" t="str">
        <x:v>О сроках набора сообщает школа</x:v>
      </x:c>
      <x:c r="G172" s="3" t="str">
        <x:v>Смотрите условия приёма</x:v>
      </x:c>
      <x:c r="H172" s="3" t="str"/>
      <x:c r="I172" s="3" t="str"/>
      <x:c r="J172" s="3" t="str"/>
      <x:c r="K172" s="3" t="str"/>
      <x:c r="L172" s="3" t="str"/>
      <x:c r="M172" s="8" t="n">
        <x:v>267</x:v>
      </x:c>
      <x:c r="N172" s="8"/>
      <x:c r="O172" s="8"/>
      <x:c r="P172" s="8"/>
      <x:c r="Q172" s="8"/>
      <x:c r="R172" s="8"/>
      <x:c r="S172" s="3" t="str">
        <x:v>Не отмечена в проверенных таблицах</x:v>
      </x:c>
      <x:c r="T172" s="3" t="str">
        <x:v>Не отмечена в проверенных таблицах</x:v>
      </x:c>
      <x:c r="U172" s="3" t="str"/>
      <x:c r="V172" s="3" t="str"/>
      <x:c r="W172" s="3" t="str"/>
      <x:c r="X172" s="3" t="str"/>
      <x:c r="Y172" s="9" t="n">
        <x:v>46304</x:v>
      </x:c>
    </x:row>
    <x:row r="173" ht="80" customHeight="1">
      <x:c r="A173" s="3" t="str">
        <x:v>Средняя школа № 152 имени А.Д. Березина</x:v>
      </x:c>
      <x:c r="B173" s="3" t="str">
        <x:v>Красноярский край</x:v>
      </x:c>
      <x:c r="C173" s="3" t="str">
        <x:v>Красноярск</x:v>
      </x:c>
      <x:c r="D173" s="3" t="str"/>
      <x:c r="E173" s="3" t="str">
        <x:v>Условия приёма смотрите на сайте школы</x:v>
      </x:c>
      <x:c r="F173" s="3" t="str">
        <x:v>О сроках набора сообщает школа</x:v>
      </x:c>
      <x:c r="G173" s="3" t="str">
        <x:v>Смотрите условия приёма</x:v>
      </x:c>
      <x:c r="H173" s="3" t="str"/>
      <x:c r="I173" s="3" t="str"/>
      <x:c r="J173" s="3" t="str"/>
      <x:c r="K173" s="3" t="str"/>
      <x:c r="L173" s="3" t="str"/>
      <x:c r="M173" s="8"/>
      <x:c r="N173" s="8"/>
      <x:c r="O173" s="8"/>
      <x:c r="P173" s="8"/>
      <x:c r="Q173" s="8"/>
      <x:c r="R173" s="8"/>
      <x:c r="S173" s="3" t="str">
        <x:v>Да</x:v>
      </x:c>
      <x:c r="T173" s="3" t="str">
        <x:v>Да</x:v>
      </x:c>
      <x:c r="U173" s="3" t="str"/>
      <x:c r="V173" s="3" t="str"/>
      <x:c r="W173" s="3" t="str"/>
      <x:c r="X173" s="3" t="str"/>
      <x:c r="Y173" s="9" t="n">
        <x:v>46304</x:v>
      </x:c>
    </x:row>
    <x:row r="174" ht="80" customHeight="1">
      <x:c r="A174" s="3" t="str">
        <x:v>Средняя школа № 33 им. К. Маркса с углубленным изучением математики</x:v>
      </x:c>
      <x:c r="B174" s="3" t="str">
        <x:v>Ярославская область</x:v>
      </x:c>
      <x:c r="C174" s="3" t="str">
        <x:v>Ярославль</x:v>
      </x:c>
      <x:c r="D174" s="3" t="str"/>
      <x:c r="E174" s="3" t="str">
        <x:v>Условия приёма смотрите на сайте школы</x:v>
      </x:c>
      <x:c r="F174" s="3" t="str">
        <x:v>О сроках набора сообщает школа</x:v>
      </x:c>
      <x:c r="G174" s="3" t="str">
        <x:v>Смотрите условия приёма</x:v>
      </x:c>
      <x:c r="H174" s="3" t="str"/>
      <x:c r="I174" s="3" t="str"/>
      <x:c r="J174" s="3" t="str"/>
      <x:c r="K174" s="3" t="str"/>
      <x:c r="L174" s="3" t="str"/>
      <x:c r="M174" s="8"/>
      <x:c r="N174" s="8"/>
      <x:c r="O174" s="8"/>
      <x:c r="P174" s="8"/>
      <x:c r="Q174" s="8"/>
      <x:c r="R174" s="8"/>
      <x:c r="S174" s="3" t="str">
        <x:v>Да</x:v>
      </x:c>
      <x:c r="T174" s="3" t="str">
        <x:v>Да</x:v>
      </x:c>
      <x:c r="U174" s="3" t="str"/>
      <x:c r="V174" s="3" t="str"/>
      <x:c r="W174" s="3" t="str"/>
      <x:c r="X174" s="3" t="str"/>
      <x:c r="Y174" s="9" t="n">
        <x:v>46304</x:v>
      </x:c>
    </x:row>
    <x:row r="175" ht="80" customHeight="1">
      <x:c r="A175" s="3" t="str">
        <x:v>Технический лицей Н.А. Алексеевой</x:v>
      </x:c>
      <x:c r="B175" s="3" t="str">
        <x:v>Саха (Якутия)</x:v>
      </x:c>
      <x:c r="C175" s="3" t="str">
        <x:v>Якутск</x:v>
      </x:c>
      <x:c r="D175" s="3" t="str"/>
      <x:c r="E175" s="3" t="str">
        <x:v>Условия приёма смотрите на сайте школы</x:v>
      </x:c>
      <x:c r="F175" s="3" t="str">
        <x:v>О сроках набора сообщает школа</x:v>
      </x:c>
      <x:c r="G175" s="3" t="str">
        <x:v>Смотрите условия приёма</x:v>
      </x:c>
      <x:c r="H175" s="3" t="str"/>
      <x:c r="I175" s="3" t="str"/>
      <x:c r="J175" s="3" t="str"/>
      <x:c r="K175" s="3" t="str"/>
      <x:c r="L175" s="3" t="str"/>
      <x:c r="M175" s="8"/>
      <x:c r="N175" s="8"/>
      <x:c r="O175" s="8"/>
      <x:c r="P175" s="8" t="n">
        <x:v>89</x:v>
      </x:c>
      <x:c r="Q175" s="8"/>
      <x:c r="R175" s="8"/>
      <x:c r="S175" s="3" t="str">
        <x:v>Не отмечена в проверенных таблицах</x:v>
      </x:c>
      <x:c r="T175" s="3" t="str">
        <x:v>Не отмечена в проверенных таблицах</x:v>
      </x:c>
      <x:c r="U175" s="3" t="str"/>
      <x:c r="V175" s="3" t="str"/>
      <x:c r="W175" s="3" t="str"/>
      <x:c r="X175" s="3" t="str"/>
      <x:c r="Y175" s="9" t="n">
        <x:v>46304</x:v>
      </x:c>
    </x:row>
    <x:row r="176" ht="80" customHeight="1">
      <x:c r="A176" s="3" t="str">
        <x:v>Физико-математический лицей (Глазов)</x:v>
      </x:c>
      <x:c r="B176" s="3" t="str">
        <x:v>Удмуртия</x:v>
      </x:c>
      <x:c r="C176" s="3" t="str">
        <x:v>Глазов</x:v>
      </x:c>
      <x:c r="D176" s="3" t="str"/>
      <x:c r="E176" s="3" t="str">
        <x:v>Условия приёма смотрите на сайте школы</x:v>
      </x:c>
      <x:c r="F176" s="3" t="str">
        <x:v>О сроках набора сообщает школа</x:v>
      </x:c>
      <x:c r="G176" s="3" t="str">
        <x:v>Смотрите условия приёма</x:v>
      </x:c>
      <x:c r="H176" s="3" t="str"/>
      <x:c r="I176" s="3" t="str"/>
      <x:c r="J176" s="3" t="str"/>
      <x:c r="K176" s="3" t="str"/>
      <x:c r="L176" s="3" t="str"/>
      <x:c r="M176" s="8"/>
      <x:c r="N176" s="8"/>
      <x:c r="O176" s="8"/>
      <x:c r="P176" s="8" t="n">
        <x:v>100</x:v>
      </x:c>
      <x:c r="Q176" s="8"/>
      <x:c r="R176" s="8"/>
      <x:c r="S176" s="3" t="str">
        <x:v>Не отмечена в проверенных таблицах</x:v>
      </x:c>
      <x:c r="T176" s="3" t="str">
        <x:v>Не отмечена в проверенных таблицах</x:v>
      </x:c>
      <x:c r="U176" s="3" t="str"/>
      <x:c r="V176" s="3" t="str"/>
      <x:c r="W176" s="3" t="str"/>
      <x:c r="X176" s="3" t="str"/>
      <x:c r="Y176" s="9" t="n">
        <x:v>46304</x:v>
      </x:c>
    </x:row>
    <x:row r="177" ht="80" customHeight="1">
      <x:c r="A177" s="3" t="str">
        <x:v>Физико-технический лицей имени В.П. Ларионова</x:v>
      </x:c>
      <x:c r="B177" s="3" t="str">
        <x:v>Саха (Якутия)</x:v>
      </x:c>
      <x:c r="C177" s="3" t="str">
        <x:v>Якутск</x:v>
      </x:c>
      <x:c r="D177" s="3" t="str"/>
      <x:c r="E177" s="3" t="str">
        <x:v>Условия приёма смотрите на сайте школы</x:v>
      </x:c>
      <x:c r="F177" s="3" t="str">
        <x:v>О сроках набора сообщает школа</x:v>
      </x:c>
      <x:c r="G177" s="3" t="str">
        <x:v>Смотрите условия приёма</x:v>
      </x:c>
      <x:c r="H177" s="3" t="str"/>
      <x:c r="I177" s="3" t="str"/>
      <x:c r="J177" s="3" t="str"/>
      <x:c r="K177" s="3" t="str"/>
      <x:c r="L177" s="3" t="str"/>
      <x:c r="M177" s="8"/>
      <x:c r="N177" s="8"/>
      <x:c r="O177" s="8"/>
      <x:c r="P177" s="8" t="n">
        <x:v>82</x:v>
      </x:c>
      <x:c r="Q177" s="8"/>
      <x:c r="R177" s="8"/>
      <x:c r="S177" s="3" t="str">
        <x:v>Не отмечена в проверенных таблицах</x:v>
      </x:c>
      <x:c r="T177" s="3" t="str">
        <x:v>Не отмечена в проверенных таблицах</x:v>
      </x:c>
      <x:c r="U177" s="3" t="str"/>
      <x:c r="V177" s="3" t="str"/>
      <x:c r="W177" s="3" t="str"/>
      <x:c r="X177" s="3" t="str"/>
      <x:c r="Y177" s="9" t="n">
        <x:v>46304</x:v>
      </x:c>
    </x:row>
    <x:row r="178" ht="80" customHeight="1">
      <x:c r="A178" s="3" t="str">
        <x:v>Физмат-лицей имени академика В.Г. Кадышевского</x:v>
      </x:c>
      <x:c r="B178" s="3" t="str">
        <x:v>Московская область</x:v>
      </x:c>
      <x:c r="C178" s="3" t="str">
        <x:v>Дубна</x:v>
      </x:c>
      <x:c r="D178" s="3" t="str"/>
      <x:c r="E178" s="3" t="str">
        <x:v>Условия приёма смотрите на сайте школы</x:v>
      </x:c>
      <x:c r="F178" s="3" t="str">
        <x:v>О сроках набора сообщает школа</x:v>
      </x:c>
      <x:c r="G178" s="3" t="str">
        <x:v>Смотрите условия приёма</x:v>
      </x:c>
      <x:c r="H178" s="3" t="str"/>
      <x:c r="I178" s="3" t="str"/>
      <x:c r="J178" s="3" t="str"/>
      <x:c r="K178" s="3" t="str"/>
      <x:c r="L178" s="3" t="str"/>
      <x:c r="M178" s="8"/>
      <x:c r="N178" s="8"/>
      <x:c r="O178" s="8"/>
      <x:c r="P178" s="8"/>
      <x:c r="Q178" s="8" t="n">
        <x:v>68</x:v>
      </x:c>
      <x:c r="R178" s="8"/>
      <x:c r="S178" s="3" t="str">
        <x:v>Не отмечена в проверенных таблицах</x:v>
      </x:c>
      <x:c r="T178" s="3" t="str">
        <x:v>Не отмечена в проверенных таблицах</x:v>
      </x:c>
      <x:c r="U178" s="3" t="str"/>
      <x:c r="V178" s="3" t="str"/>
      <x:c r="W178" s="3" t="str"/>
      <x:c r="X178" s="3" t="str"/>
      <x:c r="Y178" s="9" t="n">
        <x:v>46304</x:v>
      </x:c>
    </x:row>
    <x:row r="179" ht="80" customHeight="1">
      <x:c r="A179" s="3" t="str">
        <x:v>Центр образования "Кудрово"</x:v>
      </x:c>
      <x:c r="B179" s="3" t="str">
        <x:v>Ленинградская область</x:v>
      </x:c>
      <x:c r="C179" s="3" t="str">
        <x:v>Кудрово</x:v>
      </x:c>
      <x:c r="D179" s="3" t="str"/>
      <x:c r="E179" s="3" t="str">
        <x:v>Условия приёма смотрите на сайте школы</x:v>
      </x:c>
      <x:c r="F179" s="3" t="str">
        <x:v>О сроках набора сообщает школа</x:v>
      </x:c>
      <x:c r="G179" s="3" t="str">
        <x:v>Смотрите условия приёма</x:v>
      </x:c>
      <x:c r="H179" s="3" t="str"/>
      <x:c r="I179" s="3" t="str"/>
      <x:c r="J179" s="3" t="str"/>
      <x:c r="K179" s="3" t="str"/>
      <x:c r="L179" s="3" t="str"/>
      <x:c r="M179" s="8" t="n">
        <x:v>256</x:v>
      </x:c>
      <x:c r="N179" s="8"/>
      <x:c r="O179" s="8"/>
      <x:c r="P179" s="8"/>
      <x:c r="Q179" s="8"/>
      <x:c r="R179" s="8"/>
      <x:c r="S179" s="3" t="str">
        <x:v>Не отмечена в проверенных таблицах</x:v>
      </x:c>
      <x:c r="T179" s="3" t="str">
        <x:v>Не отмечена в проверенных таблицах</x:v>
      </x:c>
      <x:c r="U179" s="3" t="str"/>
      <x:c r="V179" s="3" t="str"/>
      <x:c r="W179" s="3" t="str"/>
      <x:c r="X179" s="3" t="str"/>
      <x:c r="Y179" s="9" t="n">
        <x:v>46304</x:v>
      </x:c>
    </x:row>
    <x:row r="180" ht="80" customHeight="1">
      <x:c r="A180" s="3" t="str">
        <x:v>Черноголовская школа имени Ф.И. Дубовицкого и И.М. Халатникова</x:v>
      </x:c>
      <x:c r="B180" s="3" t="str">
        <x:v>Московская область</x:v>
      </x:c>
      <x:c r="C180" s="3" t="str">
        <x:v>Черноголовка</x:v>
      </x:c>
      <x:c r="D180" s="3" t="str"/>
      <x:c r="E180" s="3" t="str">
        <x:v>Условия приёма смотрите на сайте школы</x:v>
      </x:c>
      <x:c r="F180" s="3" t="str">
        <x:v>О сроках набора сообщает школа</x:v>
      </x:c>
      <x:c r="G180" s="3" t="str">
        <x:v>Смотрите условия приёма</x:v>
      </x:c>
      <x:c r="H180" s="3" t="str"/>
      <x:c r="I180" s="3" t="str"/>
      <x:c r="J180" s="3" t="str"/>
      <x:c r="K180" s="3" t="str"/>
      <x:c r="L180" s="3" t="str"/>
      <x:c r="M180" s="8" t="n">
        <x:v>254</x:v>
      </x:c>
      <x:c r="N180" s="8"/>
      <x:c r="O180" s="8"/>
      <x:c r="P180" s="8"/>
      <x:c r="Q180" s="8"/>
      <x:c r="R180" s="8"/>
      <x:c r="S180" s="3" t="str">
        <x:v>Не отмечена в проверенных таблицах</x:v>
      </x:c>
      <x:c r="T180" s="3" t="str">
        <x:v>Не отмечена в проверенных таблицах</x:v>
      </x:c>
      <x:c r="U180" s="3" t="str"/>
      <x:c r="V180" s="3" t="str"/>
      <x:c r="W180" s="3" t="str"/>
      <x:c r="X180" s="3" t="str"/>
      <x:c r="Y180" s="9" t="n">
        <x:v>46304</x:v>
      </x:c>
    </x:row>
    <x:row r="181" ht="80" customHeight="1">
      <x:c r="A181" s="3" t="str">
        <x:v>Школа "Новокосино"</x:v>
      </x:c>
      <x:c r="B181" s="3" t="str">
        <x:v>Москва</x:v>
      </x:c>
      <x:c r="C181" s="3" t="str">
        <x:v>Москва</x:v>
      </x:c>
      <x:c r="D181" s="3" t="str"/>
      <x:c r="E181" s="3" t="str">
        <x:v>Условия приёма смотрите на сайте школы</x:v>
      </x:c>
      <x:c r="F181" s="3" t="str">
        <x:v>О сроках набора сообщает школа</x:v>
      </x:c>
      <x:c r="G181" s="3" t="str">
        <x:v>Смотрите условия приёма</x:v>
      </x:c>
      <x:c r="H181" s="3" t="str"/>
      <x:c r="I181" s="3" t="str"/>
      <x:c r="J181" s="3" t="str"/>
      <x:c r="K181" s="3" t="str"/>
      <x:c r="L181" s="3" t="str"/>
      <x:c r="M181" s="8" t="n">
        <x:v>189</x:v>
      </x:c>
      <x:c r="N181" s="8" t="n">
        <x:v>262</x:v>
      </x:c>
      <x:c r="O181" s="8"/>
      <x:c r="P181" s="8"/>
      <x:c r="Q181" s="8"/>
      <x:c r="R181" s="8"/>
      <x:c r="S181" s="3" t="str">
        <x:v>Не отмечена в проверенных таблицах</x:v>
      </x:c>
      <x:c r="T181" s="3" t="str">
        <x:v>Не отмечена в проверенных таблицах</x:v>
      </x:c>
      <x:c r="U181" s="3" t="str"/>
      <x:c r="V181" s="3" t="str"/>
      <x:c r="W181" s="3" t="str"/>
      <x:c r="X181" s="3" t="str"/>
      <x:c r="Y181" s="9" t="n">
        <x:v>46304</x:v>
      </x:c>
    </x:row>
    <x:row r="182" ht="80" customHeight="1">
      <x:c r="A182" s="3" t="str">
        <x:v>Школа "Триумф"</x:v>
      </x:c>
      <x:c r="B182" s="3" t="str">
        <x:v>Московская область</x:v>
      </x:c>
      <x:c r="C182" s="3" t="str">
        <x:v>Химки</x:v>
      </x:c>
      <x:c r="D182" s="3" t="str"/>
      <x:c r="E182" s="3" t="str">
        <x:v>Условия приёма смотрите на сайте школы</x:v>
      </x:c>
      <x:c r="F182" s="3" t="str">
        <x:v>О сроках набора сообщает школа</x:v>
      </x:c>
      <x:c r="G182" s="3" t="str">
        <x:v>Смотрите условия приёма</x:v>
      </x:c>
      <x:c r="H182" s="3" t="str"/>
      <x:c r="I182" s="3" t="str"/>
      <x:c r="J182" s="3" t="str"/>
      <x:c r="K182" s="3" t="str"/>
      <x:c r="L182" s="3" t="str"/>
      <x:c r="M182" s="8" t="n">
        <x:v>208</x:v>
      </x:c>
      <x:c r="N182" s="8" t="n">
        <x:v>230</x:v>
      </x:c>
      <x:c r="O182" s="8"/>
      <x:c r="P182" s="8"/>
      <x:c r="Q182" s="8"/>
      <x:c r="R182" s="8"/>
      <x:c r="S182" s="3" t="str">
        <x:v>Не отмечена в проверенных таблицах</x:v>
      </x:c>
      <x:c r="T182" s="3" t="str">
        <x:v>Не отмечена в проверенных таблицах</x:v>
      </x:c>
      <x:c r="U182" s="3" t="str"/>
      <x:c r="V182" s="3" t="str"/>
      <x:c r="W182" s="3" t="str"/>
      <x:c r="X182" s="3" t="str"/>
      <x:c r="Y182" s="9" t="n">
        <x:v>46304</x:v>
      </x:c>
    </x:row>
    <x:row r="183" ht="80" customHeight="1">
      <x:c r="A183" s="3" t="str">
        <x:v>Школа Газпромбанка</x:v>
      </x:c>
      <x:c r="B183" s="3" t="str">
        <x:v>Москва</x:v>
      </x:c>
      <x:c r="C183" s="3" t="str">
        <x:v>Москва</x:v>
      </x:c>
      <x:c r="D183" s="3" t="str"/>
      <x:c r="E183" s="3" t="str">
        <x:v>Условия приёма смотрите на сайте школы</x:v>
      </x:c>
      <x:c r="F183" s="3" t="str">
        <x:v>О сроках набора сообщает школа</x:v>
      </x:c>
      <x:c r="G183" s="3" t="str">
        <x:v>Смотрите условия приёма</x:v>
      </x:c>
      <x:c r="H183" s="3" t="str"/>
      <x:c r="I183" s="3" t="str"/>
      <x:c r="J183" s="3" t="str"/>
      <x:c r="K183" s="3" t="str"/>
      <x:c r="L183" s="3" t="str"/>
      <x:c r="M183" s="8"/>
      <x:c r="N183" s="8"/>
      <x:c r="O183" s="8"/>
      <x:c r="P183" s="8" t="n">
        <x:v>60</x:v>
      </x:c>
      <x:c r="Q183" s="8" t="n">
        <x:v>88</x:v>
      </x:c>
      <x:c r="R183" s="8"/>
      <x:c r="S183" s="3" t="str">
        <x:v>Не отмечена в проверенных таблицах</x:v>
      </x:c>
      <x:c r="T183" s="3" t="str">
        <x:v>Не отмечена в проверенных таблицах</x:v>
      </x:c>
      <x:c r="U183" s="3" t="str"/>
      <x:c r="V183" s="3" t="str"/>
      <x:c r="W183" s="3" t="str"/>
      <x:c r="X183" s="3" t="str"/>
      <x:c r="Y183" s="9" t="n">
        <x:v>46304</x:v>
      </x:c>
    </x:row>
    <x:row r="184" ht="80" customHeight="1">
      <x:c r="A184" s="3" t="str">
        <x:v>Школа имени Артёма Боровика</x:v>
      </x:c>
      <x:c r="B184" s="3" t="str">
        <x:v>Москва</x:v>
      </x:c>
      <x:c r="C184" s="3" t="str">
        <x:v>Москва</x:v>
      </x:c>
      <x:c r="D184" s="3" t="str"/>
      <x:c r="E184" s="3" t="str">
        <x:v>Условия приёма смотрите на сайте школы</x:v>
      </x:c>
      <x:c r="F184" s="3" t="str">
        <x:v>О сроках набора сообщает школа</x:v>
      </x:c>
      <x:c r="G184" s="3" t="str">
        <x:v>Смотрите условия приёма</x:v>
      </x:c>
      <x:c r="H184" s="3" t="str"/>
      <x:c r="I184" s="3" t="str"/>
      <x:c r="J184" s="3" t="str"/>
      <x:c r="K184" s="3" t="str"/>
      <x:c r="L184" s="3" t="str"/>
      <x:c r="M184" s="8" t="n">
        <x:v>195</x:v>
      </x:c>
      <x:c r="N184" s="8" t="n">
        <x:v>247</x:v>
      </x:c>
      <x:c r="O184" s="8"/>
      <x:c r="P184" s="8"/>
      <x:c r="Q184" s="8"/>
      <x:c r="R184" s="8"/>
      <x:c r="S184" s="3" t="str">
        <x:v>Не отмечена в проверенных таблицах</x:v>
      </x:c>
      <x:c r="T184" s="3" t="str">
        <x:v>Не отмечена в проверенных таблицах</x:v>
      </x:c>
      <x:c r="U184" s="3" t="str"/>
      <x:c r="V184" s="3" t="str"/>
      <x:c r="W184" s="3" t="str"/>
      <x:c r="X184" s="3" t="str"/>
      <x:c r="Y184" s="9" t="n">
        <x:v>46304</x:v>
      </x:c>
    </x:row>
    <x:row r="185" ht="80" customHeight="1">
      <x:c r="A185" s="3" t="str">
        <x:v>Школа № 16</x:v>
      </x:c>
      <x:c r="B185" s="3" t="str">
        <x:v>Свердловская область</x:v>
      </x:c>
      <x:c r="C185" s="3" t="str">
        <x:v>Екатеринбург</x:v>
      </x:c>
      <x:c r="D185" s="3" t="str">
        <x:v>2–11 по вакансиям</x:v>
      </x:c>
      <x:c r="E185" s="3" t="str">
        <x:v>Вступительные испытания и требования к поступающим уточняйте в школе.</x:v>
      </x:c>
      <x:c r="F185" s="3" t="str">
        <x:v>Приемная комиссия 2026: среда 10:00–13:00, по электронной записи.</x:v>
      </x:c>
      <x:c r="G185" s="3" t="str">
        <x:v>Смотрите условия приёма</x:v>
      </x:c>
      <x:c r="H185" s="10" t="str">
        <x:f>IFERROR(HYPERLINK("https://xn--16-6kc3bfr2e.xn--80acgfbsl1azdqr.xn--p1ai/","https://xn--16-6kc3bfr2e.xn--80acgfbsl1azdqr.xn--p1ai/"),"https://xn--16-6kc3bfr2e.xn--80acgfbsl1azdqr.xn--p1ai/")</x:f>
        <x:v>https://xn--16-6kc3bfr2e.xn--80acgfbsl1azdqr.xn--p1ai/</x:v>
      </x:c>
      <x:c r="I185" s="3" t="str"/>
      <x:c r="J185" s="3" t="str"/>
      <x:c r="K185" s="3" t="str"/>
      <x:c r="L185" s="3" t="str"/>
      <x:c r="M185" s="8" t="n">
        <x:v>194</x:v>
      </x:c>
      <x:c r="N185" s="8" t="n">
        <x:v>280</x:v>
      </x:c>
      <x:c r="O185" s="8"/>
      <x:c r="P185" s="8"/>
      <x:c r="Q185" s="8"/>
      <x:c r="R185" s="8"/>
      <x:c r="S185" s="3" t="str">
        <x:v>Не отмечена в проверенных таблицах</x:v>
      </x:c>
      <x:c r="T185" s="3" t="str">
        <x:v>Не отмечена в проверенных таблицах</x:v>
      </x:c>
      <x:c r="U185" s="3" t="str"/>
      <x:c r="V185" s="3" t="str"/>
      <x:c r="W185" s="3" t="str"/>
      <x:c r="X185" s="10" t="str">
        <x:v>https://xn--16-6kc3bfr2e.xn--80acgfbsl1azdqr.xn--p1ai/news-svc/item?id=944561&amp;lang=ru&amp;site_type=school&amp;type=news</x:v>
      </x:c>
      <x:c r="Y185" s="9" t="n">
        <x:v>46304</x:v>
      </x:c>
    </x:row>
    <x:row r="186" ht="80" customHeight="1">
      <x:c r="A186" s="3" t="str">
        <x:v>Образовательный комплекс «Алгоритм Успеха»</x:v>
      </x:c>
      <x:c r="B186" s="3" t="str">
        <x:v>Белгородская область</x:v>
      </x:c>
      <x:c r="C186" s="3" t="str">
        <x:v>Дубовое</x:v>
      </x:c>
      <x:c r="D186" s="3" t="str"/>
      <x:c r="E186" s="3" t="str">
        <x:v>Условия приёма смотрите на сайте школы</x:v>
      </x:c>
      <x:c r="F186" s="3" t="str">
        <x:v>О сроках набора сообщает школа</x:v>
      </x:c>
      <x:c r="G186" s="3" t="str">
        <x:v>Смотрите условия приёма</x:v>
      </x:c>
      <x:c r="H186" s="3" t="str"/>
      <x:c r="I186" s="3" t="str"/>
      <x:c r="J186" s="3" t="str"/>
      <x:c r="K186" s="3" t="str"/>
      <x:c r="L186" s="3" t="str"/>
      <x:c r="M186" s="8"/>
      <x:c r="N186" s="8"/>
      <x:c r="O186" s="8"/>
      <x:c r="P186" s="8"/>
      <x:c r="Q186" s="8"/>
      <x:c r="R186" s="8"/>
      <x:c r="S186" s="3" t="str">
        <x:v>Да</x:v>
      </x:c>
      <x:c r="T186" s="3" t="str">
        <x:v>Да</x:v>
      </x:c>
      <x:c r="U186" s="3" t="str"/>
      <x:c r="V186" s="3" t="str"/>
      <x:c r="W186" s="3" t="str"/>
      <x:c r="X186" s="3" t="str"/>
      <x:c r="Y186" s="9" t="n">
        <x:v>46304</x:v>
      </x:c>
    </x:row>
    <x:row r="187" ht="80" customHeight="1">
      <x:c r="A187" s="3" t="str">
        <x:v>Школа № 28</x:v>
      </x:c>
      <x:c r="B187" s="3" t="str">
        <x:v>Калининградская область</x:v>
      </x:c>
      <x:c r="C187" s="3" t="str">
        <x:v>Калининград</x:v>
      </x:c>
      <x:c r="D187" s="3" t="str"/>
      <x:c r="E187" s="3" t="str">
        <x:v>Условия приёма смотрите на сайте школы</x:v>
      </x:c>
      <x:c r="F187" s="3" t="str">
        <x:v>О сроках набора сообщает школа</x:v>
      </x:c>
      <x:c r="G187" s="3" t="str">
        <x:v>Смотрите условия приёма</x:v>
      </x:c>
      <x:c r="H187" s="3" t="str"/>
      <x:c r="I187" s="3" t="str"/>
      <x:c r="J187" s="3" t="str"/>
      <x:c r="K187" s="3" t="str"/>
      <x:c r="L187" s="3" t="str"/>
      <x:c r="M187" s="8"/>
      <x:c r="N187" s="8"/>
      <x:c r="O187" s="8"/>
      <x:c r="P187" s="8"/>
      <x:c r="Q187" s="8"/>
      <x:c r="R187" s="8"/>
      <x:c r="S187" s="3" t="str">
        <x:v>Да</x:v>
      </x:c>
      <x:c r="T187" s="3" t="str">
        <x:v>Да</x:v>
      </x:c>
      <x:c r="U187" s="3" t="str"/>
      <x:c r="V187" s="3" t="str"/>
      <x:c r="W187" s="3" t="str"/>
      <x:c r="X187" s="3" t="str"/>
      <x:c r="Y187" s="9" t="n">
        <x:v>46304</x:v>
      </x:c>
    </x:row>
    <x:row r="188" ht="80" customHeight="1">
      <x:c r="A188" s="3" t="str">
        <x:v>Школа № 8</x:v>
      </x:c>
      <x:c r="B188" s="3" t="str">
        <x:v>Костромская область</x:v>
      </x:c>
      <x:c r="C188" s="3" t="str">
        <x:v>Кострома</x:v>
      </x:c>
      <x:c r="D188" s="3" t="str"/>
      <x:c r="E188" s="3" t="str">
        <x:v>Условия приёма смотрите на сайте школы</x:v>
      </x:c>
      <x:c r="F188" s="3" t="str">
        <x:v>О сроках набора сообщает школа</x:v>
      </x:c>
      <x:c r="G188" s="3" t="str">
        <x:v>Смотрите условия приёма</x:v>
      </x:c>
      <x:c r="H188" s="3" t="str"/>
      <x:c r="I188" s="3" t="str"/>
      <x:c r="J188" s="3" t="str"/>
      <x:c r="K188" s="3" t="str"/>
      <x:c r="L188" s="3" t="str"/>
      <x:c r="M188" s="8"/>
      <x:c r="N188" s="8"/>
      <x:c r="O188" s="8"/>
      <x:c r="P188" s="8"/>
      <x:c r="Q188" s="8"/>
      <x:c r="R188" s="8"/>
      <x:c r="S188" s="3" t="str">
        <x:v>Да</x:v>
      </x:c>
      <x:c r="T188" s="3" t="str">
        <x:v>Да</x:v>
      </x:c>
      <x:c r="U188" s="3" t="str"/>
      <x:c r="V188" s="3" t="str"/>
      <x:c r="W188" s="3" t="str"/>
      <x:c r="X188" s="3" t="str"/>
      <x:c r="Y188" s="9" t="n">
        <x:v>46304</x:v>
      </x:c>
    </x:row>
    <x:row r="189" ht="80" customHeight="1">
      <x:c r="A189" s="3" t="str">
        <x:v>Лицей «Морской технический» имени Г. Н. Холостякова</x:v>
      </x:c>
      <x:c r="B189" s="3" t="str">
        <x:v>Краснодарский край</x:v>
      </x:c>
      <x:c r="C189" s="3" t="str">
        <x:v>Новороссийск</x:v>
      </x:c>
      <x:c r="D189" s="3" t="str"/>
      <x:c r="E189" s="3" t="str">
        <x:v>Условия приёма смотрите на сайте школы</x:v>
      </x:c>
      <x:c r="F189" s="3" t="str">
        <x:v>О сроках набора сообщает школа</x:v>
      </x:c>
      <x:c r="G189" s="3" t="str">
        <x:v>Смотрите условия приёма</x:v>
      </x:c>
      <x:c r="H189" s="3" t="str"/>
      <x:c r="I189" s="3" t="str"/>
      <x:c r="J189" s="3" t="str"/>
      <x:c r="K189" s="3" t="str"/>
      <x:c r="L189" s="3" t="str"/>
      <x:c r="M189" s="8"/>
      <x:c r="N189" s="8"/>
      <x:c r="O189" s="8"/>
      <x:c r="P189" s="8"/>
      <x:c r="Q189" s="8"/>
      <x:c r="R189" s="8"/>
      <x:c r="S189" s="3" t="str">
        <x:v>Да</x:v>
      </x:c>
      <x:c r="T189" s="3" t="str">
        <x:v>Да</x:v>
      </x:c>
      <x:c r="U189" s="3" t="str"/>
      <x:c r="V189" s="3" t="str"/>
      <x:c r="W189" s="3" t="str"/>
      <x:c r="X189" s="3" t="str"/>
      <x:c r="Y189" s="9" t="n">
        <x:v>46304</x:v>
      </x:c>
    </x:row>
    <x:row r="190" ht="80" customHeight="1">
      <x:c r="A190" s="3" t="str">
        <x:v>Гимназия № 30</x:v>
      </x:c>
      <x:c r="B190" s="3" t="str">
        <x:v>Курганская область</x:v>
      </x:c>
      <x:c r="C190" s="3" t="str">
        <x:v>Курган</x:v>
      </x:c>
      <x:c r="D190" s="3" t="str"/>
      <x:c r="E190" s="3" t="str">
        <x:v>Условия приёма смотрите на сайте школы</x:v>
      </x:c>
      <x:c r="F190" s="3" t="str">
        <x:v>О сроках набора сообщает школа</x:v>
      </x:c>
      <x:c r="G190" s="3" t="str">
        <x:v>Смотрите условия приёма</x:v>
      </x:c>
      <x:c r="H190" s="3" t="str"/>
      <x:c r="I190" s="3" t="str"/>
      <x:c r="J190" s="3" t="str"/>
      <x:c r="K190" s="3" t="str"/>
      <x:c r="L190" s="3" t="str"/>
      <x:c r="M190" s="8"/>
      <x:c r="N190" s="8"/>
      <x:c r="O190" s="8"/>
      <x:c r="P190" s="8"/>
      <x:c r="Q190" s="8"/>
      <x:c r="R190" s="8"/>
      <x:c r="S190" s="3" t="str">
        <x:v>Да</x:v>
      </x:c>
      <x:c r="T190" s="3" t="str">
        <x:v>Да</x:v>
      </x:c>
      <x:c r="U190" s="3" t="str"/>
      <x:c r="V190" s="3" t="str"/>
      <x:c r="W190" s="3" t="str"/>
      <x:c r="X190" s="3" t="str"/>
      <x:c r="Y190" s="9" t="n">
        <x:v>46304</x:v>
      </x:c>
    </x:row>
    <x:row r="191" ht="80" customHeight="1">
      <x:c r="A191" s="3" t="str">
        <x:v>Гимназия № 27</x:v>
      </x:c>
      <x:c r="B191" s="3" t="str">
        <x:v>Курганская область</x:v>
      </x:c>
      <x:c r="C191" s="3" t="str">
        <x:v>Курган</x:v>
      </x:c>
      <x:c r="D191" s="3" t="str"/>
      <x:c r="E191" s="3" t="str">
        <x:v>Условия приёма смотрите на сайте школы</x:v>
      </x:c>
      <x:c r="F191" s="3" t="str">
        <x:v>О сроках набора сообщает школа</x:v>
      </x:c>
      <x:c r="G191" s="3" t="str">
        <x:v>Смотрите условия приёма</x:v>
      </x:c>
      <x:c r="H191" s="3" t="str"/>
      <x:c r="I191" s="3" t="str"/>
      <x:c r="J191" s="3" t="str"/>
      <x:c r="K191" s="3" t="str"/>
      <x:c r="L191" s="3" t="str"/>
      <x:c r="M191" s="8"/>
      <x:c r="N191" s="8"/>
      <x:c r="O191" s="8"/>
      <x:c r="P191" s="8"/>
      <x:c r="Q191" s="8"/>
      <x:c r="R191" s="8"/>
      <x:c r="S191" s="3" t="str">
        <x:v>Да</x:v>
      </x:c>
      <x:c r="T191" s="3" t="str">
        <x:v>Да</x:v>
      </x:c>
      <x:c r="U191" s="3" t="str"/>
      <x:c r="V191" s="3" t="str"/>
      <x:c r="W191" s="3" t="str"/>
      <x:c r="X191" s="3" t="str"/>
      <x:c r="Y191" s="9" t="n">
        <x:v>46304</x:v>
      </x:c>
    </x:row>
    <x:row r="192" ht="80" customHeight="1">
      <x:c r="A192" s="3" t="str">
        <x:v>Лицей № 6 имени Г. Н. Флёрова</x:v>
      </x:c>
      <x:c r="B192" s="3" t="str">
        <x:v>Московская область</x:v>
      </x:c>
      <x:c r="C192" s="3" t="str">
        <x:v>Дубна</x:v>
      </x:c>
      <x:c r="D192" s="3" t="str"/>
      <x:c r="E192" s="3" t="str">
        <x:v>Условия приёма смотрите на сайте школы</x:v>
      </x:c>
      <x:c r="F192" s="3" t="str">
        <x:v>О сроках набора сообщает школа</x:v>
      </x:c>
      <x:c r="G192" s="3" t="str">
        <x:v>Смотрите условия приёма</x:v>
      </x:c>
      <x:c r="H192" s="3" t="str"/>
      <x:c r="I192" s="3" t="str"/>
      <x:c r="J192" s="3" t="str"/>
      <x:c r="K192" s="3" t="str"/>
      <x:c r="L192" s="3" t="str"/>
      <x:c r="M192" s="8"/>
      <x:c r="N192" s="8"/>
      <x:c r="O192" s="8"/>
      <x:c r="P192" s="8"/>
      <x:c r="Q192" s="8"/>
      <x:c r="R192" s="8"/>
      <x:c r="S192" s="3" t="str">
        <x:v>Да</x:v>
      </x:c>
      <x:c r="T192" s="3" t="str">
        <x:v>Да</x:v>
      </x:c>
      <x:c r="U192" s="3" t="str"/>
      <x:c r="V192" s="3" t="str"/>
      <x:c r="W192" s="3" t="str"/>
      <x:c r="X192" s="3" t="str"/>
      <x:c r="Y192" s="9" t="n">
        <x:v>46304</x:v>
      </x:c>
    </x:row>
    <x:row r="193" ht="80" customHeight="1">
      <x:c r="A193" s="3" t="str">
        <x:v>Лицей № 7</x:v>
      </x:c>
      <x:c r="B193" s="3" t="str">
        <x:v>Новосибирская область</x:v>
      </x:c>
      <x:c r="C193" s="3" t="str">
        <x:v>Бердск</x:v>
      </x:c>
      <x:c r="D193" s="3" t="str"/>
      <x:c r="E193" s="3" t="str">
        <x:v>Условия приёма смотрите на сайте школы</x:v>
      </x:c>
      <x:c r="F193" s="3" t="str">
        <x:v>О сроках набора сообщает школа</x:v>
      </x:c>
      <x:c r="G193" s="3" t="str">
        <x:v>Смотрите условия приёма</x:v>
      </x:c>
      <x:c r="H193" s="3" t="str"/>
      <x:c r="I193" s="3" t="str"/>
      <x:c r="J193" s="3" t="str"/>
      <x:c r="K193" s="3" t="str"/>
      <x:c r="L193" s="3" t="str"/>
      <x:c r="M193" s="8"/>
      <x:c r="N193" s="8"/>
      <x:c r="O193" s="8"/>
      <x:c r="P193" s="8"/>
      <x:c r="Q193" s="8"/>
      <x:c r="R193" s="8"/>
      <x:c r="S193" s="3" t="str">
        <x:v>Да</x:v>
      </x:c>
      <x:c r="T193" s="3" t="str">
        <x:v>Да</x:v>
      </x:c>
      <x:c r="U193" s="3" t="str"/>
      <x:c r="V193" s="3" t="str"/>
      <x:c r="W193" s="3" t="str"/>
      <x:c r="X193" s="3" t="str"/>
      <x:c r="Y193" s="9" t="n">
        <x:v>46304</x:v>
      </x:c>
    </x:row>
    <x:row r="194" ht="80" customHeight="1">
      <x:c r="A194" s="3" t="str">
        <x:v>Школа № 9 с углубленным изучением китайского языка</x:v>
      </x:c>
      <x:c r="B194" s="3" t="str">
        <x:v>Приморский край</x:v>
      </x:c>
      <x:c r="C194" s="3" t="str">
        <x:v>Владивосток</x:v>
      </x:c>
      <x:c r="D194" s="3" t="str"/>
      <x:c r="E194" s="3" t="str">
        <x:v>Условия приёма смотрите на сайте школы</x:v>
      </x:c>
      <x:c r="F194" s="3" t="str">
        <x:v>О сроках набора сообщает школа</x:v>
      </x:c>
      <x:c r="G194" s="3" t="str">
        <x:v>Смотрите условия приёма</x:v>
      </x:c>
      <x:c r="H194" s="3" t="str"/>
      <x:c r="I194" s="3" t="str"/>
      <x:c r="J194" s="3" t="str"/>
      <x:c r="K194" s="3" t="str"/>
      <x:c r="L194" s="3" t="str"/>
      <x:c r="M194" s="8"/>
      <x:c r="N194" s="8"/>
      <x:c r="O194" s="8"/>
      <x:c r="P194" s="8"/>
      <x:c r="Q194" s="8"/>
      <x:c r="R194" s="8"/>
      <x:c r="S194" s="3" t="str">
        <x:v>Да</x:v>
      </x:c>
      <x:c r="T194" s="3" t="str">
        <x:v>Да</x:v>
      </x:c>
      <x:c r="U194" s="3" t="str"/>
      <x:c r="V194" s="3" t="str"/>
      <x:c r="W194" s="3" t="str"/>
      <x:c r="X194" s="3" t="str"/>
      <x:c r="Y194" s="9" t="n">
        <x:v>46304</x:v>
      </x:c>
    </x:row>
    <x:row r="195" ht="80" customHeight="1">
      <x:c r="A195" s="3" t="str">
        <x:v>Псковский технический лицей</x:v>
      </x:c>
      <x:c r="B195" s="3" t="str">
        <x:v>Псковская область</x:v>
      </x:c>
      <x:c r="C195" s="3" t="str">
        <x:v>Псков</x:v>
      </x:c>
      <x:c r="D195" s="3" t="str"/>
      <x:c r="E195" s="3" t="str">
        <x:v>Условия приёма смотрите на сайте школы</x:v>
      </x:c>
      <x:c r="F195" s="3" t="str">
        <x:v>О сроках набора сообщает школа</x:v>
      </x:c>
      <x:c r="G195" s="3" t="str">
        <x:v>Смотрите условия приёма</x:v>
      </x:c>
      <x:c r="H195" s="3" t="str"/>
      <x:c r="I195" s="3" t="str"/>
      <x:c r="J195" s="3" t="str"/>
      <x:c r="K195" s="3" t="str"/>
      <x:c r="L195" s="3" t="str"/>
      <x:c r="M195" s="8"/>
      <x:c r="N195" s="8"/>
      <x:c r="O195" s="8"/>
      <x:c r="P195" s="8"/>
      <x:c r="Q195" s="8"/>
      <x:c r="R195" s="8"/>
      <x:c r="S195" s="3" t="str">
        <x:v>Да</x:v>
      </x:c>
      <x:c r="T195" s="3" t="str">
        <x:v>Да</x:v>
      </x:c>
      <x:c r="U195" s="3" t="str"/>
      <x:c r="V195" s="3" t="str"/>
      <x:c r="W195" s="3" t="str"/>
      <x:c r="X195" s="3" t="str"/>
      <x:c r="Y195" s="9" t="n">
        <x:v>46304</x:v>
      </x:c>
    </x:row>
    <x:row r="196" ht="80" customHeight="1">
      <x:c r="A196" s="3" t="str">
        <x:v>Лицей № 19</x:v>
      </x:c>
      <x:c r="B196" s="3" t="str">
        <x:v>Адыгея</x:v>
      </x:c>
      <x:c r="C196" s="3" t="str">
        <x:v>Майкоп</x:v>
      </x:c>
      <x:c r="D196" s="3" t="str"/>
      <x:c r="E196" s="3" t="str">
        <x:v>Условия приёма смотрите на сайте школы</x:v>
      </x:c>
      <x:c r="F196" s="3" t="str">
        <x:v>О сроках набора сообщает школа</x:v>
      </x:c>
      <x:c r="G196" s="3" t="str">
        <x:v>Смотрите условия приёма</x:v>
      </x:c>
      <x:c r="H196" s="3" t="str"/>
      <x:c r="I196" s="3" t="str"/>
      <x:c r="J196" s="3" t="str"/>
      <x:c r="K196" s="3" t="str"/>
      <x:c r="L196" s="3" t="str"/>
      <x:c r="M196" s="8"/>
      <x:c r="N196" s="8"/>
      <x:c r="O196" s="8"/>
      <x:c r="P196" s="8"/>
      <x:c r="Q196" s="8"/>
      <x:c r="R196" s="8"/>
      <x:c r="S196" s="3" t="str">
        <x:v>Да</x:v>
      </x:c>
      <x:c r="T196" s="3" t="str">
        <x:v>Да</x:v>
      </x:c>
      <x:c r="U196" s="3" t="str"/>
      <x:c r="V196" s="3" t="str"/>
      <x:c r="W196" s="3" t="str"/>
      <x:c r="X196" s="3" t="str"/>
      <x:c r="Y196" s="9" t="n">
        <x:v>46304</x:v>
      </x:c>
    </x:row>
    <x:row r="197" ht="80" customHeight="1">
      <x:c r="A197" s="3" t="str">
        <x:v>Гимназия № 87</x:v>
      </x:c>
      <x:c r="B197" s="3" t="str">
        <x:v>Саратовская область</x:v>
      </x:c>
      <x:c r="C197" s="3" t="str">
        <x:v>Саратов</x:v>
      </x:c>
      <x:c r="D197" s="3" t="str"/>
      <x:c r="E197" s="3" t="str">
        <x:v>Условия приёма смотрите на сайте школы</x:v>
      </x:c>
      <x:c r="F197" s="3" t="str">
        <x:v>О сроках набора сообщает школа</x:v>
      </x:c>
      <x:c r="G197" s="3" t="str">
        <x:v>Смотрите условия приёма</x:v>
      </x:c>
      <x:c r="H197" s="3" t="str"/>
      <x:c r="I197" s="3" t="str"/>
      <x:c r="J197" s="3" t="str"/>
      <x:c r="K197" s="3" t="str"/>
      <x:c r="L197" s="3" t="str"/>
      <x:c r="M197" s="8"/>
      <x:c r="N197" s="8"/>
      <x:c r="O197" s="8"/>
      <x:c r="P197" s="8"/>
      <x:c r="Q197" s="8"/>
      <x:c r="R197" s="8"/>
      <x:c r="S197" s="3" t="str">
        <x:v>Да</x:v>
      </x:c>
      <x:c r="T197" s="3" t="str">
        <x:v>Да</x:v>
      </x:c>
      <x:c r="U197" s="3" t="str"/>
      <x:c r="V197" s="3" t="str"/>
      <x:c r="W197" s="3" t="str"/>
      <x:c r="X197" s="3" t="str"/>
      <x:c r="Y197" s="9" t="n">
        <x:v>46304</x:v>
      </x:c>
    </x:row>
    <x:row r="198" ht="80" customHeight="1">
      <x:c r="A198" s="3" t="str">
        <x:v>Лицей математики и информатики</x:v>
      </x:c>
      <x:c r="B198" s="3" t="str">
        <x:v>Саратовская область</x:v>
      </x:c>
      <x:c r="C198" s="3" t="str">
        <x:v>Саратов</x:v>
      </x:c>
      <x:c r="D198" s="3" t="str"/>
      <x:c r="E198" s="3" t="str">
        <x:v>Условия приёма смотрите на сайте школы</x:v>
      </x:c>
      <x:c r="F198" s="3" t="str">
        <x:v>О сроках набора сообщает школа</x:v>
      </x:c>
      <x:c r="G198" s="3" t="str">
        <x:v>Смотрите условия приёма</x:v>
      </x:c>
      <x:c r="H198" s="3" t="str"/>
      <x:c r="I198" s="3" t="str"/>
      <x:c r="J198" s="3" t="str"/>
      <x:c r="K198" s="3" t="str"/>
      <x:c r="L198" s="3" t="str"/>
      <x:c r="M198" s="8"/>
      <x:c r="N198" s="8"/>
      <x:c r="O198" s="8"/>
      <x:c r="P198" s="8"/>
      <x:c r="Q198" s="8"/>
      <x:c r="R198" s="8"/>
      <x:c r="S198" s="3" t="str">
        <x:v>Да</x:v>
      </x:c>
      <x:c r="T198" s="3" t="str">
        <x:v>Да</x:v>
      </x:c>
      <x:c r="U198" s="3" t="str"/>
      <x:c r="V198" s="3" t="str"/>
      <x:c r="W198" s="3" t="str"/>
      <x:c r="X198" s="3" t="str"/>
      <x:c r="Y198" s="9" t="n">
        <x:v>46304</x:v>
      </x:c>
    </x:row>
    <x:row r="199" ht="80" customHeight="1">
      <x:c r="A199" s="3" t="str">
        <x:v>Лицей № 2</x:v>
      </x:c>
      <x:c r="B199" s="3" t="str">
        <x:v>Сахалинская область</x:v>
      </x:c>
      <x:c r="C199" s="3" t="str">
        <x:v>Южно-Сахалинск</x:v>
      </x:c>
      <x:c r="D199" s="3" t="str"/>
      <x:c r="E199" s="3" t="str">
        <x:v>Условия приёма смотрите на сайте школы</x:v>
      </x:c>
      <x:c r="F199" s="3" t="str">
        <x:v>О сроках набора сообщает школа</x:v>
      </x:c>
      <x:c r="G199" s="3" t="str">
        <x:v>Смотрите условия приёма</x:v>
      </x:c>
      <x:c r="H199" s="3" t="str"/>
      <x:c r="I199" s="3" t="str"/>
      <x:c r="J199" s="3" t="str"/>
      <x:c r="K199" s="3" t="str"/>
      <x:c r="L199" s="3" t="str"/>
      <x:c r="M199" s="8"/>
      <x:c r="N199" s="8"/>
      <x:c r="O199" s="8"/>
      <x:c r="P199" s="8"/>
      <x:c r="Q199" s="8"/>
      <x:c r="R199" s="8"/>
      <x:c r="S199" s="3" t="str">
        <x:v>Да</x:v>
      </x:c>
      <x:c r="T199" s="3" t="str">
        <x:v>Да</x:v>
      </x:c>
      <x:c r="U199" s="3" t="str"/>
      <x:c r="V199" s="3" t="str"/>
      <x:c r="W199" s="3" t="str"/>
      <x:c r="X199" s="3" t="str"/>
      <x:c r="Y199" s="9" t="n">
        <x:v>46304</x:v>
      </x:c>
    </x:row>
    <x:row r="200" ht="80" customHeight="1">
      <x:c r="A200" s="3" t="str">
        <x:v>Ставропольское президентское кадетское училище</x:v>
      </x:c>
      <x:c r="B200" s="3" t="str">
        <x:v>Ставропольский край</x:v>
      </x:c>
      <x:c r="C200" s="3" t="str">
        <x:v>Ставрополь</x:v>
      </x:c>
      <x:c r="D200" s="3" t="str"/>
      <x:c r="E200" s="3" t="str">
        <x:v>Условия приёма смотрите на сайте школы</x:v>
      </x:c>
      <x:c r="F200" s="3" t="str">
        <x:v>О сроках набора сообщает школа</x:v>
      </x:c>
      <x:c r="G200" s="3" t="str">
        <x:v>Смотрите условия приёма</x:v>
      </x:c>
      <x:c r="H200" s="3" t="str"/>
      <x:c r="I200" s="3" t="str"/>
      <x:c r="J200" s="3" t="str"/>
      <x:c r="K200" s="3" t="str"/>
      <x:c r="L200" s="3" t="str"/>
      <x:c r="M200" s="8"/>
      <x:c r="N200" s="8"/>
      <x:c r="O200" s="8"/>
      <x:c r="P200" s="8"/>
      <x:c r="Q200" s="8"/>
      <x:c r="R200" s="8"/>
      <x:c r="S200" s="3" t="str">
        <x:v>Да</x:v>
      </x:c>
      <x:c r="T200" s="3" t="str">
        <x:v>Да</x:v>
      </x:c>
      <x:c r="U200" s="3" t="str"/>
      <x:c r="V200" s="3" t="str"/>
      <x:c r="W200" s="3" t="str"/>
      <x:c r="X200" s="3" t="str"/>
      <x:c r="Y200" s="9" t="n">
        <x:v>46304</x:v>
      </x:c>
    </x:row>
    <x:row r="201" ht="80" customHeight="1">
      <x:c r="A201" s="3" t="str">
        <x:v>Гимназия № 34</x:v>
      </x:c>
      <x:c r="B201" s="3" t="str">
        <x:v>Ульяновская область</x:v>
      </x:c>
      <x:c r="C201" s="3" t="str">
        <x:v>Ульяновск</x:v>
      </x:c>
      <x:c r="D201" s="3" t="str"/>
      <x:c r="E201" s="3" t="str">
        <x:v>Условия приёма смотрите на сайте школы</x:v>
      </x:c>
      <x:c r="F201" s="3" t="str">
        <x:v>О сроках набора сообщает школа</x:v>
      </x:c>
      <x:c r="G201" s="3" t="str">
        <x:v>Смотрите условия приёма</x:v>
      </x:c>
      <x:c r="H201" s="3" t="str"/>
      <x:c r="I201" s="3" t="str"/>
      <x:c r="J201" s="3" t="str"/>
      <x:c r="K201" s="3" t="str"/>
      <x:c r="L201" s="3" t="str"/>
      <x:c r="M201" s="8"/>
      <x:c r="N201" s="8"/>
      <x:c r="O201" s="8"/>
      <x:c r="P201" s="8"/>
      <x:c r="Q201" s="8"/>
      <x:c r="R201" s="8"/>
      <x:c r="S201" s="3" t="str">
        <x:v>Да</x:v>
      </x:c>
      <x:c r="T201" s="3" t="str">
        <x:v>Да</x:v>
      </x:c>
      <x:c r="U201" s="3" t="str"/>
      <x:c r="V201" s="3" t="str"/>
      <x:c r="W201" s="3" t="str"/>
      <x:c r="X201" s="3" t="str"/>
      <x:c r="Y201" s="9" t="n">
        <x:v>46304</x:v>
      </x:c>
    </x:row>
    <x:row r="202" ht="80" customHeight="1">
      <x:c r="A202" s="3" t="str">
        <x:v>Многопрофильный лицей № 20</x:v>
      </x:c>
      <x:c r="B202" s="3" t="str">
        <x:v>Ульяновская область</x:v>
      </x:c>
      <x:c r="C202" s="3" t="str">
        <x:v>Ульяновск</x:v>
      </x:c>
      <x:c r="D202" s="3" t="str"/>
      <x:c r="E202" s="3" t="str">
        <x:v>Условия приёма смотрите на сайте школы</x:v>
      </x:c>
      <x:c r="F202" s="3" t="str">
        <x:v>О сроках набора сообщает школа</x:v>
      </x:c>
      <x:c r="G202" s="3" t="str">
        <x:v>Смотрите условия приёма</x:v>
      </x:c>
      <x:c r="H202" s="3" t="str"/>
      <x:c r="I202" s="3" t="str"/>
      <x:c r="J202" s="3" t="str"/>
      <x:c r="K202" s="3" t="str"/>
      <x:c r="L202" s="3" t="str"/>
      <x:c r="M202" s="8"/>
      <x:c r="N202" s="8"/>
      <x:c r="O202" s="8"/>
      <x:c r="P202" s="8"/>
      <x:c r="Q202" s="8"/>
      <x:c r="R202" s="8"/>
      <x:c r="S202" s="3" t="str">
        <x:v>Да</x:v>
      </x:c>
      <x:c r="T202" s="3" t="str">
        <x:v>Да</x:v>
      </x:c>
      <x:c r="U202" s="3" t="str"/>
      <x:c r="V202" s="3" t="str"/>
      <x:c r="W202" s="3" t="str"/>
      <x:c r="X202" s="3" t="str"/>
      <x:c r="Y202" s="9" t="n">
        <x:v>46304</x:v>
      </x:c>
    </x:row>
    <x:row r="203" ht="80" customHeight="1">
      <x:c r="A203" s="3" t="str">
        <x:v>Школа № 44</x:v>
      </x:c>
      <x:c r="B203" s="3" t="str">
        <x:v>Ярославская область</x:v>
      </x:c>
      <x:c r="C203" s="3" t="str">
        <x:v>Рыбинск</x:v>
      </x:c>
      <x:c r="D203" s="3" t="str"/>
      <x:c r="E203" s="3" t="str">
        <x:v>Условия приёма смотрите на сайте школы</x:v>
      </x:c>
      <x:c r="F203" s="3" t="str">
        <x:v>О сроках набора сообщает школа</x:v>
      </x:c>
      <x:c r="G203" s="3" t="str">
        <x:v>Смотрите условия приёма</x:v>
      </x:c>
      <x:c r="H203" s="3" t="str"/>
      <x:c r="I203" s="3" t="str"/>
      <x:c r="J203" s="3" t="str"/>
      <x:c r="K203" s="3" t="str"/>
      <x:c r="L203" s="3" t="str"/>
      <x:c r="M203" s="8"/>
      <x:c r="N203" s="8"/>
      <x:c r="O203" s="8"/>
      <x:c r="P203" s="8"/>
      <x:c r="Q203" s="8"/>
      <x:c r="R203" s="8"/>
      <x:c r="S203" s="3" t="str">
        <x:v>Да</x:v>
      </x:c>
      <x:c r="T203" s="3" t="str">
        <x:v>Да</x:v>
      </x:c>
      <x:c r="U203" s="3" t="str"/>
      <x:c r="V203" s="3" t="str"/>
      <x:c r="W203" s="3" t="str"/>
      <x:c r="X203" s="3" t="str"/>
      <x:c r="Y203" s="9" t="n">
        <x:v>46304</x:v>
      </x:c>
    </x:row>
    <x:row r="204" ht="80" customHeight="1">
      <x:c r="A204" s="3" t="str">
        <x:v>Школа № 8</x:v>
      </x:c>
      <x:c r="B204" s="3" t="str">
        <x:v>Ямало-Ненецкий автономный округ</x:v>
      </x:c>
      <x:c r="C204" s="3" t="str">
        <x:v>Ноябрьск</x:v>
      </x:c>
      <x:c r="D204" s="3" t="str"/>
      <x:c r="E204" s="3" t="str">
        <x:v>Условия приёма смотрите на сайте школы</x:v>
      </x:c>
      <x:c r="F204" s="3" t="str">
        <x:v>О сроках набора сообщает школа</x:v>
      </x:c>
      <x:c r="G204" s="3" t="str">
        <x:v>Смотрите условия приёма</x:v>
      </x:c>
      <x:c r="H204" s="3" t="str"/>
      <x:c r="I204" s="3" t="str"/>
      <x:c r="J204" s="3" t="str"/>
      <x:c r="K204" s="3" t="str"/>
      <x:c r="L204" s="3" t="str"/>
      <x:c r="M204" s="8"/>
      <x:c r="N204" s="8"/>
      <x:c r="O204" s="8"/>
      <x:c r="P204" s="8"/>
      <x:c r="Q204" s="8"/>
      <x:c r="R204" s="8"/>
      <x:c r="S204" s="3" t="str">
        <x:v>Да</x:v>
      </x:c>
      <x:c r="T204" s="3" t="str">
        <x:v>Не отмечена в проверенных таблицах</x:v>
      </x:c>
      <x:c r="U204" s="3" t="str"/>
      <x:c r="V204" s="3" t="str"/>
      <x:c r="W204" s="3" t="str"/>
      <x:c r="X204" s="3" t="str"/>
      <x:c r="Y204" s="9" t="n">
        <x:v>46304</x:v>
      </x:c>
    </x:row>
    <x:row r="205" ht="80" customHeight="1">
      <x:c r="A205" s="3" t="str">
        <x:v>Гимназия № 16 «Интерес»</x:v>
      </x:c>
      <x:c r="B205" s="3" t="str">
        <x:v>Московская область</x:v>
      </x:c>
      <x:c r="C205" s="3" t="str">
        <x:v>Люберцы</x:v>
      </x:c>
      <x:c r="D205" s="3" t="str"/>
      <x:c r="E205" s="3" t="str">
        <x:v>Условия приёма смотрите на сайте школы</x:v>
      </x:c>
      <x:c r="F205" s="3" t="str">
        <x:v>О сроках набора сообщает школа</x:v>
      </x:c>
      <x:c r="G205" s="3" t="str">
        <x:v>Смотрите условия приёма</x:v>
      </x:c>
      <x:c r="H205" s="3" t="str"/>
      <x:c r="I205" s="3" t="str"/>
      <x:c r="J205" s="3" t="str"/>
      <x:c r="K205" s="3" t="str"/>
      <x:c r="L205" s="3" t="str"/>
      <x:c r="M205" s="8"/>
      <x:c r="N205" s="8"/>
      <x:c r="O205" s="8"/>
      <x:c r="P205" s="8"/>
      <x:c r="Q205" s="8"/>
      <x:c r="R205" s="8"/>
      <x:c r="S205" s="3" t="str">
        <x:v>Да</x:v>
      </x:c>
      <x:c r="T205" s="3" t="str">
        <x:v>Не отмечена в проверенных таблицах</x:v>
      </x:c>
      <x:c r="U205" s="3" t="str"/>
      <x:c r="V205" s="3" t="str"/>
      <x:c r="W205" s="3" t="str"/>
      <x:c r="X205" s="3" t="str"/>
      <x:c r="Y205" s="9" t="n">
        <x:v>46304</x:v>
      </x:c>
    </x:row>
  </x:sheetData>
  <x:pageMargins left="0.7" right="0.7" top="0.75" bottom="0.75" header="0.3" footer="0.3"/>
  <x:tableParts count="1">
    <x:tablePart xmlns:r="http://schemas.openxmlformats.org/officeDocument/2006/relationships" r:id="Ra02b9a443bdc47b3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55" hidden="0" customWidth="1"/>
    <x:col min="2" max="2" width="28" hidden="0" customWidth="1"/>
    <x:col min="3" max="3" width="40" hidden="0" customWidth="1"/>
    <x:col min="4" max="4" width="40" hidden="0" customWidth="1"/>
    <x:col min="5" max="5" width="80" hidden="0" customWidth="1"/>
  </x:cols>
  <x:sheetData>
    <x:row r="1" ht="42" customHeight="1">
      <x:c r="A1" s="7" t="str">
        <x:v>Школа</x:v>
      </x:c>
      <x:c r="B1" s="7" t="str">
        <x:v>Тип</x:v>
      </x:c>
      <x:c r="C1" s="7" t="str">
        <x:v>Год</x:v>
      </x:c>
      <x:c r="D1" s="7" t="str">
        <x:v>Место или отметка</x:v>
      </x:c>
      <x:c r="E1" s="7" t="str">
        <x:v>Источник</x:v>
      </x:c>
    </x:row>
    <x:row r="2" ht="38" customHeight="1">
      <x:c r="A2" s="3" t="str">
        <x:v>Общеобразовательная школа Центра педагогического мастерства</x:v>
      </x:c>
      <x:c r="B2" s="3" t="str">
        <x:v>university-admissions</x:v>
      </x:c>
      <x:c r="C2" s="3" t="n">
        <x:v>2026</x:v>
      </x:c>
      <x:c r="D2" s="3" t="n">
        <x:v>1</x:v>
      </x:c>
      <x:c r="E2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3" ht="38" customHeight="1">
      <x:c r="A3" s="3" t="str">
        <x:v>Общеобразовательная школа Центра педагогического мастерства</x:v>
      </x:c>
      <x:c r="B3" s="3" t="str">
        <x:v>competitiveness</x:v>
      </x:c>
      <x:c r="C3" s="3" t="n">
        <x:v>2026</x:v>
      </x:c>
      <x:c r="D3" s="3" t="n">
        <x:v>12</x:v>
      </x:c>
      <x:c r="E3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4" ht="38" customHeight="1">
      <x:c r="A4" s="3" t="str">
        <x:v>Общеобразовательная школа Центра педагогического мастерства</x:v>
      </x:c>
      <x:c r="B4" s="3" t="str">
        <x:v>university-admissions</x:v>
      </x:c>
      <x:c r="C4" s="3" t="n">
        <x:v>2025</x:v>
      </x:c>
      <x:c r="D4" s="3" t="n">
        <x:v>2</x:v>
      </x:c>
      <x:c r="E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5" ht="38" customHeight="1">
      <x:c r="A5" s="3" t="str">
        <x:v>Общеобразовательная школа Центра педагогического мастерства</x:v>
      </x:c>
      <x:c r="B5" s="3" t="str">
        <x:v>competitiveness</x:v>
      </x:c>
      <x:c r="C5" s="3" t="n">
        <x:v>2025</x:v>
      </x:c>
      <x:c r="D5" s="3" t="n">
        <x:v>12</x:v>
      </x:c>
      <x:c r="E5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6" ht="38" customHeight="1">
      <x:c r="A6" s="3" t="str">
        <x:v>Общеобразовательная школа Центра педагогического мастерства</x:v>
      </x:c>
      <x:c r="B6" s="3" t="str">
        <x:v>university-admissions</x:v>
      </x:c>
      <x:c r="C6" s="3" t="n">
        <x:v>2024</x:v>
      </x:c>
      <x:c r="D6" s="3" t="n">
        <x:v>2</x:v>
      </x:c>
      <x:c r="E6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7" ht="38" customHeight="1">
      <x:c r="A7" s="3" t="str">
        <x:v>Общеобразовательная школа Центра педагогического мастерства</x:v>
      </x:c>
      <x:c r="B7" s="3" t="str">
        <x:v>competitiveness</x:v>
      </x:c>
      <x:c r="C7" s="3" t="n">
        <x:v>2024</x:v>
      </x:c>
      <x:c r="D7" s="3" t="n">
        <x:v>20</x:v>
      </x:c>
      <x:c r="E7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8" ht="38" customHeight="1">
      <x:c r="A8" s="3" t="str">
        <x:v>Общеобразовательная школа Центра педагогического мастерства</x:v>
      </x:c>
      <x:c r="B8" s="3" t="str">
        <x:v>Олимпиадный: Общий рейтинг</x:v>
      </x:c>
      <x:c r="C8" s="3" t="str">
        <x:v>2023/24</x:v>
      </x:c>
      <x:c r="D8" s="3" t="str">
        <x:v>1</x:v>
      </x:c>
      <x:c r="E8" s="10" t="str">
        <x:f>IFERROR(HYPERLINK("https://olimpiada.ru/article/1143","https://olimpiada.ru/article/1143"),"https://olimpiada.ru/article/1143")</x:f>
        <x:v>https://olimpiada.ru/article/1143</x:v>
      </x:c>
    </x:row>
    <x:row r="9" ht="38" customHeight="1">
      <x:c r="A9" s="3" t="str">
        <x:v>Общеобразовательная школа Центра педагогического мастерства</x:v>
      </x:c>
      <x:c r="B9" s="3" t="str">
        <x:v>Олимпиадный: Естественные науки и технологии</x:v>
      </x:c>
      <x:c r="C9" s="3" t="str">
        <x:v>2023/24</x:v>
      </x:c>
      <x:c r="D9" s="3" t="str">
        <x:v>1</x:v>
      </x:c>
      <x:c r="E9" s="10" t="str">
        <x:f>IFERROR(HYPERLINK("https://olimpiada.ru/article/1143","https://olimpiada.ru/article/1143"),"https://olimpiada.ru/article/1143")</x:f>
        <x:v>https://olimpiada.ru/article/1143</x:v>
      </x:c>
    </x:row>
    <x:row r="10" ht="38" customHeight="1">
      <x:c r="A10" s="3" t="str">
        <x:v>Общеобразовательная школа Центра педагогического мастерства</x:v>
      </x:c>
      <x:c r="B10" s="3" t="str">
        <x:v>Олимпиадный: Математика</x:v>
      </x:c>
      <x:c r="C10" s="3" t="str">
        <x:v>2023/24</x:v>
      </x:c>
      <x:c r="D10" s="3" t="str">
        <x:v>3</x:v>
      </x:c>
      <x:c r="E10" s="10" t="str">
        <x:f>IFERROR(HYPERLINK("https://olimpiada.ru/article/1143","https://olimpiada.ru/article/1143"),"https://olimpiada.ru/article/1143")</x:f>
        <x:v>https://olimpiada.ru/article/1143</x:v>
      </x:c>
    </x:row>
    <x:row r="11" ht="38" customHeight="1">
      <x:c r="A11" s="3" t="str">
        <x:v>Общеобразовательная школа Центра педагогического мастерства</x:v>
      </x:c>
      <x:c r="B11" s="3" t="str">
        <x:v>Олимпиадный: Общий рейтинг</x:v>
      </x:c>
      <x:c r="C11" s="3" t="str">
        <x:v>2024/25</x:v>
      </x:c>
      <x:c r="D11" s="3" t="str">
        <x:v>1</x:v>
      </x:c>
      <x:c r="E11" s="10" t="str">
        <x:f>IFERROR(HYPERLINK("https://olimpiada.ru/article/1202","https://olimpiada.ru/article/1202"),"https://olimpiada.ru/article/1202")</x:f>
        <x:v>https://olimpiada.ru/article/1202</x:v>
      </x:c>
    </x:row>
    <x:row r="12" ht="38" customHeight="1">
      <x:c r="A12" s="3" t="str">
        <x:v>Общеобразовательная школа Центра педагогического мастерства</x:v>
      </x:c>
      <x:c r="B12" s="3" t="str">
        <x:v>Олимпиадный: Естественные науки и технологии</x:v>
      </x:c>
      <x:c r="C12" s="3" t="str">
        <x:v>2024/25</x:v>
      </x:c>
      <x:c r="D12" s="3" t="str">
        <x:v>1</x:v>
      </x:c>
      <x:c r="E12" s="10" t="str">
        <x:f>IFERROR(HYPERLINK("https://olimpiada.ru/article/1202","https://olimpiada.ru/article/1202"),"https://olimpiada.ru/article/1202")</x:f>
        <x:v>https://olimpiada.ru/article/1202</x:v>
      </x:c>
    </x:row>
    <x:row r="13" ht="38" customHeight="1">
      <x:c r="A13" s="3" t="str">
        <x:v>Общеобразовательная школа Центра педагогического мастерства</x:v>
      </x:c>
      <x:c r="B13" s="3" t="str">
        <x:v>Олимпиадный: Математика</x:v>
      </x:c>
      <x:c r="C13" s="3" t="str">
        <x:v>2024/25</x:v>
      </x:c>
      <x:c r="D13" s="3" t="str">
        <x:v>5</x:v>
      </x:c>
      <x:c r="E13" s="10" t="str">
        <x:f>IFERROR(HYPERLINK("https://olimpiada.ru/article/1202","https://olimpiada.ru/article/1202"),"https://olimpiada.ru/article/1202")</x:f>
        <x:v>https://olimpiada.ru/article/1202</x:v>
      </x:c>
    </x:row>
    <x:row r="14" ht="38" customHeight="1">
      <x:c r="A14" s="3" t="str">
        <x:v>Лицей НИУ ВШЭ</x:v>
      </x:c>
      <x:c r="B14" s="3" t="str">
        <x:v>university-admissions</x:v>
      </x:c>
      <x:c r="C14" s="3" t="n">
        <x:v>2026</x:v>
      </x:c>
      <x:c r="D14" s="3" t="n">
        <x:v>2</x:v>
      </x:c>
      <x:c r="E14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5" ht="38" customHeight="1">
      <x:c r="A15" s="3" t="str">
        <x:v>Лицей НИУ ВШЭ</x:v>
      </x:c>
      <x:c r="B15" s="3" t="str">
        <x:v>competitiveness</x:v>
      </x:c>
      <x:c r="C15" s="3" t="n">
        <x:v>2026</x:v>
      </x:c>
      <x:c r="D15" s="3" t="n">
        <x:v>32</x:v>
      </x:c>
      <x:c r="E15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6" ht="38" customHeight="1">
      <x:c r="A16" s="3" t="str">
        <x:v>Лицей НИУ ВШЭ</x:v>
      </x:c>
      <x:c r="B16" s="3" t="str">
        <x:v>university-admissions</x:v>
      </x:c>
      <x:c r="C16" s="3" t="n">
        <x:v>2025</x:v>
      </x:c>
      <x:c r="D16" s="3" t="n">
        <x:v>1</x:v>
      </x:c>
      <x:c r="E16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7" ht="38" customHeight="1">
      <x:c r="A17" s="3" t="str">
        <x:v>Лицей НИУ ВШЭ</x:v>
      </x:c>
      <x:c r="B17" s="3" t="str">
        <x:v>competitiveness</x:v>
      </x:c>
      <x:c r="C17" s="3" t="n">
        <x:v>2025</x:v>
      </x:c>
      <x:c r="D17" s="3" t="n">
        <x:v>33</x:v>
      </x:c>
      <x:c r="E17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8" ht="38" customHeight="1">
      <x:c r="A18" s="3" t="str">
        <x:v>Лицей НИУ ВШЭ</x:v>
      </x:c>
      <x:c r="B18" s="3" t="str">
        <x:v>university-admissions</x:v>
      </x:c>
      <x:c r="C18" s="3" t="n">
        <x:v>2024</x:v>
      </x:c>
      <x:c r="D18" s="3" t="n">
        <x:v>1</x:v>
      </x:c>
      <x:c r="E18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9" ht="38" customHeight="1">
      <x:c r="A19" s="3" t="str">
        <x:v>Лицей НИУ ВШЭ</x:v>
      </x:c>
      <x:c r="B19" s="3" t="str">
        <x:v>competitiveness</x:v>
      </x:c>
      <x:c r="C19" s="3" t="n">
        <x:v>2024</x:v>
      </x:c>
      <x:c r="D19" s="3" t="n">
        <x:v>32</x:v>
      </x:c>
      <x:c r="E19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20" ht="38" customHeight="1">
      <x:c r="A20" s="3" t="str">
        <x:v>Лицей НИУ ВШЭ</x:v>
      </x:c>
      <x:c r="B20" s="3" t="str">
        <x:v>Олимпиадный: Общий рейтинг</x:v>
      </x:c>
      <x:c r="C20" s="3" t="str">
        <x:v>2023/24</x:v>
      </x:c>
      <x:c r="D20" s="3" t="str">
        <x:v>9-10</x:v>
      </x:c>
      <x:c r="E20" s="10" t="str">
        <x:f>IFERROR(HYPERLINK("https://olimpiada.ru/article/1143","https://olimpiada.ru/article/1143"),"https://olimpiada.ru/article/1143")</x:f>
        <x:v>https://olimpiada.ru/article/1143</x:v>
      </x:c>
    </x:row>
    <x:row r="21" ht="38" customHeight="1">
      <x:c r="A21" s="3" t="str">
        <x:v>Лицей НИУ ВШЭ</x:v>
      </x:c>
      <x:c r="B21" s="3" t="str">
        <x:v>Олимпиадный: Естественные науки и технологии</x:v>
      </x:c>
      <x:c r="C21" s="3" t="str">
        <x:v>2023/24</x:v>
      </x:c>
      <x:c r="D21" s="3" t="str">
        <x:v>Высокие результаты</x:v>
      </x:c>
      <x:c r="E21" s="10" t="str">
        <x:f>IFERROR(HYPERLINK("https://olimpiada.ru/article/1143","https://olimpiada.ru/article/1143"),"https://olimpiada.ru/article/1143")</x:f>
        <x:v>https://olimpiada.ru/article/1143</x:v>
      </x:c>
    </x:row>
    <x:row r="22" ht="38" customHeight="1">
      <x:c r="A22" s="3" t="str">
        <x:v>Лицей НИУ ВШЭ</x:v>
      </x:c>
      <x:c r="B22" s="3" t="str">
        <x:v>Олимпиадный: Общий рейтинг</x:v>
      </x:c>
      <x:c r="C22" s="3" t="str">
        <x:v>2024/25</x:v>
      </x:c>
      <x:c r="D22" s="3" t="str">
        <x:v>8</x:v>
      </x:c>
      <x:c r="E22" s="10" t="str">
        <x:f>IFERROR(HYPERLINK("https://olimpiada.ru/article/1202","https://olimpiada.ru/article/1202"),"https://olimpiada.ru/article/1202")</x:f>
        <x:v>https://olimpiada.ru/article/1202</x:v>
      </x:c>
    </x:row>
    <x:row r="23" ht="38" customHeight="1">
      <x:c r="A23" s="3" t="str">
        <x:v>Лицей НИУ ВШЭ</x:v>
      </x:c>
      <x:c r="B23" s="3" t="str">
        <x:v>Олимпиадный: Естественные науки и технологии</x:v>
      </x:c>
      <x:c r="C23" s="3" t="str">
        <x:v>2024/25</x:v>
      </x:c>
      <x:c r="D23" s="3" t="str">
        <x:v>9-10</x:v>
      </x:c>
      <x:c r="E23" s="10" t="str">
        <x:f>IFERROR(HYPERLINK("https://olimpiada.ru/article/1202","https://olimpiada.ru/article/1202"),"https://olimpiada.ru/article/1202")</x:f>
        <x:v>https://olimpiada.ru/article/1202</x:v>
      </x:c>
    </x:row>
    <x:row r="24" ht="38" customHeight="1">
      <x:c r="A24" s="3" t="str">
        <x:v>Бауманская инженерная школа № 1580</x:v>
      </x:c>
      <x:c r="B24" s="3" t="str">
        <x:v>university-admissions</x:v>
      </x:c>
      <x:c r="C24" s="3" t="n">
        <x:v>2026</x:v>
      </x:c>
      <x:c r="D24" s="3" t="n">
        <x:v>3</x:v>
      </x:c>
      <x:c r="E24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25" ht="38" customHeight="1">
      <x:c r="A25" s="3" t="str">
        <x:v>Бауманская инженерная школа № 1580</x:v>
      </x:c>
      <x:c r="B25" s="3" t="str">
        <x:v>competitiveness</x:v>
      </x:c>
      <x:c r="C25" s="3" t="n">
        <x:v>2026</x:v>
      </x:c>
      <x:c r="D25" s="3" t="n">
        <x:v>20</x:v>
      </x:c>
      <x:c r="E25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26" ht="38" customHeight="1">
      <x:c r="A26" s="3" t="str">
        <x:v>Бауманская инженерная школа № 1580</x:v>
      </x:c>
      <x:c r="B26" s="3" t="str">
        <x:v>university-admissions</x:v>
      </x:c>
      <x:c r="C26" s="3" t="n">
        <x:v>2025</x:v>
      </x:c>
      <x:c r="D26" s="3" t="n">
        <x:v>3</x:v>
      </x:c>
      <x:c r="E26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27" ht="38" customHeight="1">
      <x:c r="A27" s="3" t="str">
        <x:v>Бауманская инженерная школа № 1580</x:v>
      </x:c>
      <x:c r="B27" s="3" t="str">
        <x:v>competitiveness</x:v>
      </x:c>
      <x:c r="C27" s="3" t="n">
        <x:v>2025</x:v>
      </x:c>
      <x:c r="D27" s="3" t="n">
        <x:v>21</x:v>
      </x:c>
      <x:c r="E27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28" ht="38" customHeight="1">
      <x:c r="A28" s="3" t="str">
        <x:v>Бауманская инженерная школа № 1580</x:v>
      </x:c>
      <x:c r="B28" s="3" t="str">
        <x:v>university-admissions</x:v>
      </x:c>
      <x:c r="C28" s="3" t="n">
        <x:v>2024</x:v>
      </x:c>
      <x:c r="D28" s="3" t="n">
        <x:v>3</x:v>
      </x:c>
      <x:c r="E28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29" ht="38" customHeight="1">
      <x:c r="A29" s="3" t="str">
        <x:v>Бауманская инженерная школа № 1580</x:v>
      </x:c>
      <x:c r="B29" s="3" t="str">
        <x:v>competitiveness</x:v>
      </x:c>
      <x:c r="C29" s="3" t="n">
        <x:v>2024</x:v>
      </x:c>
      <x:c r="D29" s="3" t="n">
        <x:v>22</x:v>
      </x:c>
      <x:c r="E29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30" ht="38" customHeight="1">
      <x:c r="A30" s="3" t="str">
        <x:v>Бауманская инженерная школа № 1580</x:v>
      </x:c>
      <x:c r="B30" s="3" t="str">
        <x:v>Олимпиадный: Математика</x:v>
      </x:c>
      <x:c r="C30" s="3" t="str">
        <x:v>2023/24</x:v>
      </x:c>
      <x:c r="D30" s="3" t="str">
        <x:v>Высокие результаты</x:v>
      </x:c>
      <x:c r="E30" s="10" t="str">
        <x:f>IFERROR(HYPERLINK("https://olimpiada.ru/article/1143","https://olimpiada.ru/article/1143"),"https://olimpiada.ru/article/1143")</x:f>
        <x:v>https://olimpiada.ru/article/1143</x:v>
      </x:c>
    </x:row>
    <x:row r="31" ht="38" customHeight="1">
      <x:c r="A31" s="3" t="str">
        <x:v>Физтех-лицей им. П.Л. Капицы</x:v>
      </x:c>
      <x:c r="B31" s="3" t="str">
        <x:v>university-admissions</x:v>
      </x:c>
      <x:c r="C31" s="3" t="n">
        <x:v>2026</x:v>
      </x:c>
      <x:c r="D31" s="3" t="n">
        <x:v>4</x:v>
      </x:c>
      <x:c r="E31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32" ht="38" customHeight="1">
      <x:c r="A32" s="3" t="str">
        <x:v>Физтех-лицей им. П.Л. Капицы</x:v>
      </x:c>
      <x:c r="B32" s="3" t="str">
        <x:v>competitiveness</x:v>
      </x:c>
      <x:c r="C32" s="3" t="n">
        <x:v>2026</x:v>
      </x:c>
      <x:c r="D32" s="3" t="n">
        <x:v>3</x:v>
      </x:c>
      <x:c r="E32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33" ht="38" customHeight="1">
      <x:c r="A33" s="3" t="str">
        <x:v>Физтех-лицей им. П.Л. Капицы</x:v>
      </x:c>
      <x:c r="B33" s="3" t="str">
        <x:v>university-admissions</x:v>
      </x:c>
      <x:c r="C33" s="3" t="n">
        <x:v>2025</x:v>
      </x:c>
      <x:c r="D33" s="3" t="n">
        <x:v>5</x:v>
      </x:c>
      <x:c r="E33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34" ht="38" customHeight="1">
      <x:c r="A34" s="3" t="str">
        <x:v>Физтех-лицей им. П.Л. Капицы</x:v>
      </x:c>
      <x:c r="B34" s="3" t="str">
        <x:v>competitiveness</x:v>
      </x:c>
      <x:c r="C34" s="3" t="n">
        <x:v>2025</x:v>
      </x:c>
      <x:c r="D34" s="3" t="n">
        <x:v>1</x:v>
      </x:c>
      <x:c r="E34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35" ht="38" customHeight="1">
      <x:c r="A35" s="3" t="str">
        <x:v>Физтех-лицей им. П.Л. Капицы</x:v>
      </x:c>
      <x:c r="B35" s="3" t="str">
        <x:v>university-admissions</x:v>
      </x:c>
      <x:c r="C35" s="3" t="n">
        <x:v>2024</x:v>
      </x:c>
      <x:c r="D35" s="3" t="n">
        <x:v>10</x:v>
      </x:c>
      <x:c r="E3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36" ht="38" customHeight="1">
      <x:c r="A36" s="3" t="str">
        <x:v>Физтех-лицей им. П.Л. Капицы</x:v>
      </x:c>
      <x:c r="B36" s="3" t="str">
        <x:v>competitiveness</x:v>
      </x:c>
      <x:c r="C36" s="3" t="n">
        <x:v>2024</x:v>
      </x:c>
      <x:c r="D36" s="3" t="n">
        <x:v>1</x:v>
      </x:c>
      <x:c r="E36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37" ht="38" customHeight="1">
      <x:c r="A37" s="3" t="str">
        <x:v>Физтех-лицей им. П.Л. Капицы</x:v>
      </x:c>
      <x:c r="B37" s="3" t="str">
        <x:v>Олимпиадный: Общий рейтинг</x:v>
      </x:c>
      <x:c r="C37" s="3" t="str">
        <x:v>2023/24</x:v>
      </x:c>
      <x:c r="D37" s="3" t="str">
        <x:v>3</x:v>
      </x:c>
      <x:c r="E37" s="10" t="str">
        <x:f>IFERROR(HYPERLINK("https://olimpiada.ru/article/1143","https://olimpiada.ru/article/1143"),"https://olimpiada.ru/article/1143")</x:f>
        <x:v>https://olimpiada.ru/article/1143</x:v>
      </x:c>
    </x:row>
    <x:row r="38" ht="38" customHeight="1">
      <x:c r="A38" s="3" t="str">
        <x:v>Физтех-лицей им. П.Л. Капицы</x:v>
      </x:c>
      <x:c r="B38" s="3" t="str">
        <x:v>Олимпиадный: Естественные науки и технологии</x:v>
      </x:c>
      <x:c r="C38" s="3" t="str">
        <x:v>2023/24</x:v>
      </x:c>
      <x:c r="D38" s="3" t="str">
        <x:v>3</x:v>
      </x:c>
      <x:c r="E38" s="10" t="str">
        <x:f>IFERROR(HYPERLINK("https://olimpiada.ru/article/1143","https://olimpiada.ru/article/1143"),"https://olimpiada.ru/article/1143")</x:f>
        <x:v>https://olimpiada.ru/article/1143</x:v>
      </x:c>
    </x:row>
    <x:row r="39" ht="38" customHeight="1">
      <x:c r="A39" s="3" t="str">
        <x:v>Физтех-лицей им. П.Л. Капицы</x:v>
      </x:c>
      <x:c r="B39" s="3" t="str">
        <x:v>Олимпиадный: Математика</x:v>
      </x:c>
      <x:c r="C39" s="3" t="str">
        <x:v>2023/24</x:v>
      </x:c>
      <x:c r="D39" s="3" t="str">
        <x:v>Высокие результаты</x:v>
      </x:c>
      <x:c r="E39" s="10" t="str">
        <x:f>IFERROR(HYPERLINK("https://olimpiada.ru/article/1143","https://olimpiada.ru/article/1143"),"https://olimpiada.ru/article/1143")</x:f>
        <x:v>https://olimpiada.ru/article/1143</x:v>
      </x:c>
    </x:row>
    <x:row r="40" ht="38" customHeight="1">
      <x:c r="A40" s="3" t="str">
        <x:v>Физтех-лицей им. П.Л. Капицы</x:v>
      </x:c>
      <x:c r="B40" s="3" t="str">
        <x:v>Олимпиадный: Общий рейтинг</x:v>
      </x:c>
      <x:c r="C40" s="3" t="str">
        <x:v>2024/25</x:v>
      </x:c>
      <x:c r="D40" s="3" t="str">
        <x:v>3</x:v>
      </x:c>
      <x:c r="E40" s="10" t="str">
        <x:f>IFERROR(HYPERLINK("https://olimpiada.ru/article/1202","https://olimpiada.ru/article/1202"),"https://olimpiada.ru/article/1202")</x:f>
        <x:v>https://olimpiada.ru/article/1202</x:v>
      </x:c>
    </x:row>
    <x:row r="41" ht="38" customHeight="1">
      <x:c r="A41" s="3" t="str">
        <x:v>Физтех-лицей им. П.Л. Капицы</x:v>
      </x:c>
      <x:c r="B41" s="3" t="str">
        <x:v>Олимпиадный: Естественные науки и технологии</x:v>
      </x:c>
      <x:c r="C41" s="3" t="str">
        <x:v>2024/25</x:v>
      </x:c>
      <x:c r="D41" s="3" t="str">
        <x:v>3</x:v>
      </x:c>
      <x:c r="E41" s="10" t="str">
        <x:f>IFERROR(HYPERLINK("https://olimpiada.ru/article/1202","https://olimpiada.ru/article/1202"),"https://olimpiada.ru/article/1202")</x:f>
        <x:v>https://olimpiada.ru/article/1202</x:v>
      </x:c>
    </x:row>
    <x:row r="42" ht="38" customHeight="1">
      <x:c r="A42" s="3" t="str">
        <x:v>Физтех-лицей им. П.Л. Капицы</x:v>
      </x:c>
      <x:c r="B42" s="3" t="str">
        <x:v>Олимпиадный: Математика</x:v>
      </x:c>
      <x:c r="C42" s="3" t="str">
        <x:v>2024/25</x:v>
      </x:c>
      <x:c r="D42" s="3" t="str">
        <x:v>Высокие результаты</x:v>
      </x:c>
      <x:c r="E42" s="10" t="str">
        <x:f>IFERROR(HYPERLINK("https://olimpiada.ru/article/1202","https://olimpiada.ru/article/1202"),"https://olimpiada.ru/article/1202")</x:f>
        <x:v>https://olimpiada.ru/article/1202</x:v>
      </x:c>
    </x:row>
    <x:row r="43" ht="38" customHeight="1">
      <x:c r="A43" s="3" t="str">
        <x:v>Предуниверситарий МИФИ</x:v>
      </x:c>
      <x:c r="B43" s="3" t="str">
        <x:v>university-admissions</x:v>
      </x:c>
      <x:c r="C43" s="3" t="n">
        <x:v>2026</x:v>
      </x:c>
      <x:c r="D43" s="3" t="n">
        <x:v>5</x:v>
      </x:c>
      <x:c r="E43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44" ht="38" customHeight="1">
      <x:c r="A44" s="3" t="str">
        <x:v>Предуниверситарий МИФИ</x:v>
      </x:c>
      <x:c r="B44" s="3" t="str">
        <x:v>competitiveness</x:v>
      </x:c>
      <x:c r="C44" s="3" t="n">
        <x:v>2026</x:v>
      </x:c>
      <x:c r="D44" s="3" t="n">
        <x:v>26</x:v>
      </x:c>
      <x:c r="E44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45" ht="38" customHeight="1">
      <x:c r="A45" s="3" t="str">
        <x:v>Предуниверситарий МИФИ</x:v>
      </x:c>
      <x:c r="B45" s="3" t="str">
        <x:v>university-admissions</x:v>
      </x:c>
      <x:c r="C45" s="3" t="n">
        <x:v>2025</x:v>
      </x:c>
      <x:c r="D45" s="3" t="n">
        <x:v>8</x:v>
      </x:c>
      <x:c r="E45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46" ht="38" customHeight="1">
      <x:c r="A46" s="3" t="str">
        <x:v>Предуниверситарий МИФИ</x:v>
      </x:c>
      <x:c r="B46" s="3" t="str">
        <x:v>competitiveness</x:v>
      </x:c>
      <x:c r="C46" s="3" t="n">
        <x:v>2025</x:v>
      </x:c>
      <x:c r="D46" s="3" t="n">
        <x:v>26</x:v>
      </x:c>
      <x:c r="E46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47" ht="38" customHeight="1">
      <x:c r="A47" s="3" t="str">
        <x:v>Предуниверситарий МИФИ</x:v>
      </x:c>
      <x:c r="B47" s="3" t="str">
        <x:v>university-admissions</x:v>
      </x:c>
      <x:c r="C47" s="3" t="n">
        <x:v>2024</x:v>
      </x:c>
      <x:c r="D47" s="3" t="n">
        <x:v>5</x:v>
      </x:c>
      <x:c r="E47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48" ht="38" customHeight="1">
      <x:c r="A48" s="3" t="str">
        <x:v>Предуниверситарий МИФИ</x:v>
      </x:c>
      <x:c r="B48" s="3" t="str">
        <x:v>competitiveness</x:v>
      </x:c>
      <x:c r="C48" s="3" t="n">
        <x:v>2024</x:v>
      </x:c>
      <x:c r="D48" s="3" t="n">
        <x:v>17</x:v>
      </x:c>
      <x:c r="E48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49" ht="38" customHeight="1">
      <x:c r="A49" s="3" t="str">
        <x:v>Предуниверситарий МИФИ</x:v>
      </x:c>
      <x:c r="B49" s="3" t="str">
        <x:v>Олимпиадный: Математика</x:v>
      </x:c>
      <x:c r="C49" s="3" t="str">
        <x:v>2023/24</x:v>
      </x:c>
      <x:c r="D49" s="3" t="str">
        <x:v>Высокие результаты</x:v>
      </x:c>
      <x:c r="E49" s="10" t="str">
        <x:f>IFERROR(HYPERLINK("https://olimpiada.ru/article/1143","https://olimpiada.ru/article/1143"),"https://olimpiada.ru/article/1143")</x:f>
        <x:v>https://olimpiada.ru/article/1143</x:v>
      </x:c>
    </x:row>
    <x:row r="50" ht="38" customHeight="1">
      <x:c r="A50" s="3" t="str">
        <x:v>СУНЦ НГУ</x:v>
      </x:c>
      <x:c r="B50" s="3" t="str">
        <x:v>university-admissions</x:v>
      </x:c>
      <x:c r="C50" s="3" t="n">
        <x:v>2026</x:v>
      </x:c>
      <x:c r="D50" s="3" t="n">
        <x:v>6</x:v>
      </x:c>
      <x:c r="E5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51" ht="38" customHeight="1">
      <x:c r="A51" s="3" t="str">
        <x:v>СУНЦ НГУ</x:v>
      </x:c>
      <x:c r="B51" s="3" t="str">
        <x:v>competitiveness</x:v>
      </x:c>
      <x:c r="C51" s="3" t="n">
        <x:v>2026</x:v>
      </x:c>
      <x:c r="D51" s="3" t="n">
        <x:v>10</x:v>
      </x:c>
      <x:c r="E51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52" ht="38" customHeight="1">
      <x:c r="A52" s="3" t="str">
        <x:v>СУНЦ НГУ</x:v>
      </x:c>
      <x:c r="B52" s="3" t="str">
        <x:v>university-admissions</x:v>
      </x:c>
      <x:c r="C52" s="3" t="n">
        <x:v>2025</x:v>
      </x:c>
      <x:c r="D52" s="3" t="n">
        <x:v>4</x:v>
      </x:c>
      <x:c r="E52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53" ht="38" customHeight="1">
      <x:c r="A53" s="3" t="str">
        <x:v>СУНЦ НГУ</x:v>
      </x:c>
      <x:c r="B53" s="3" t="str">
        <x:v>competitiveness</x:v>
      </x:c>
      <x:c r="C53" s="3" t="n">
        <x:v>2025</x:v>
      </x:c>
      <x:c r="D53" s="3" t="n">
        <x:v>8</x:v>
      </x:c>
      <x:c r="E53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54" ht="38" customHeight="1">
      <x:c r="A54" s="3" t="str">
        <x:v>СУНЦ НГУ</x:v>
      </x:c>
      <x:c r="B54" s="3" t="str">
        <x:v>university-admissions</x:v>
      </x:c>
      <x:c r="C54" s="3" t="n">
        <x:v>2024</x:v>
      </x:c>
      <x:c r="D54" s="3" t="n">
        <x:v>4</x:v>
      </x:c>
      <x:c r="E54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55" ht="38" customHeight="1">
      <x:c r="A55" s="3" t="str">
        <x:v>СУНЦ НГУ</x:v>
      </x:c>
      <x:c r="B55" s="3" t="str">
        <x:v>competitiveness</x:v>
      </x:c>
      <x:c r="C55" s="3" t="n">
        <x:v>2024</x:v>
      </x:c>
      <x:c r="D55" s="3" t="n">
        <x:v>9</x:v>
      </x:c>
      <x:c r="E55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56" ht="38" customHeight="1">
      <x:c r="A56" s="3" t="str">
        <x:v>СУНЦ НГУ</x:v>
      </x:c>
      <x:c r="B56" s="3" t="str">
        <x:v>Олимпиадный: Общий рейтинг</x:v>
      </x:c>
      <x:c r="C56" s="3" t="str">
        <x:v>2023/24</x:v>
      </x:c>
      <x:c r="D56" s="3" t="str">
        <x:v>19-20</x:v>
      </x:c>
      <x:c r="E56" s="10" t="str">
        <x:f>IFERROR(HYPERLINK("https://olimpiada.ru/article/1143","https://olimpiada.ru/article/1143"),"https://olimpiada.ru/article/1143")</x:f>
        <x:v>https://olimpiada.ru/article/1143</x:v>
      </x:c>
    </x:row>
    <x:row r="57" ht="38" customHeight="1">
      <x:c r="A57" s="3" t="str">
        <x:v>СУНЦ НГУ</x:v>
      </x:c>
      <x:c r="B57" s="3" t="str">
        <x:v>Олимпиадный: Естественные науки и технологии</x:v>
      </x:c>
      <x:c r="C57" s="3" t="str">
        <x:v>2023/24</x:v>
      </x:c>
      <x:c r="D57" s="3" t="str">
        <x:v>Высокие результаты</x:v>
      </x:c>
      <x:c r="E57" s="10" t="str">
        <x:f>IFERROR(HYPERLINK("https://olimpiada.ru/article/1143","https://olimpiada.ru/article/1143"),"https://olimpiada.ru/article/1143")</x:f>
        <x:v>https://olimpiada.ru/article/1143</x:v>
      </x:c>
    </x:row>
    <x:row r="58" ht="38" customHeight="1">
      <x:c r="A58" s="3" t="str">
        <x:v>СУНЦ НГУ</x:v>
      </x:c>
      <x:c r="B58" s="3" t="str">
        <x:v>Олимпиадный: Математика</x:v>
      </x:c>
      <x:c r="C58" s="3" t="str">
        <x:v>2023/24</x:v>
      </x:c>
      <x:c r="D58" s="3" t="str">
        <x:v>7-12</x:v>
      </x:c>
      <x:c r="E58" s="10" t="str">
        <x:f>IFERROR(HYPERLINK("https://olimpiada.ru/article/1143","https://olimpiada.ru/article/1143"),"https://olimpiada.ru/article/1143")</x:f>
        <x:v>https://olimpiada.ru/article/1143</x:v>
      </x:c>
    </x:row>
    <x:row r="59" ht="38" customHeight="1">
      <x:c r="A59" s="3" t="str">
        <x:v>СУНЦ НГУ</x:v>
      </x:c>
      <x:c r="B59" s="3" t="str">
        <x:v>Олимпиадный: Общий рейтинг</x:v>
      </x:c>
      <x:c r="C59" s="3" t="str">
        <x:v>2024/25</x:v>
      </x:c>
      <x:c r="D59" s="3" t="str">
        <x:v>14</x:v>
      </x:c>
      <x:c r="E59" s="10" t="str">
        <x:f>IFERROR(HYPERLINK("https://olimpiada.ru/article/1202","https://olimpiada.ru/article/1202"),"https://olimpiada.ru/article/1202")</x:f>
        <x:v>https://olimpiada.ru/article/1202</x:v>
      </x:c>
    </x:row>
    <x:row r="60" ht="38" customHeight="1">
      <x:c r="A60" s="3" t="str">
        <x:v>СУНЦ НГУ</x:v>
      </x:c>
      <x:c r="B60" s="3" t="str">
        <x:v>Олимпиадный: Естественные науки и технологии</x:v>
      </x:c>
      <x:c r="C60" s="3" t="str">
        <x:v>2024/25</x:v>
      </x:c>
      <x:c r="D60" s="3" t="str">
        <x:v>Высокие результаты</x:v>
      </x:c>
      <x:c r="E60" s="10" t="str">
        <x:f>IFERROR(HYPERLINK("https://olimpiada.ru/article/1202","https://olimpiada.ru/article/1202"),"https://olimpiada.ru/article/1202")</x:f>
        <x:v>https://olimpiada.ru/article/1202</x:v>
      </x:c>
    </x:row>
    <x:row r="61" ht="38" customHeight="1">
      <x:c r="A61" s="3" t="str">
        <x:v>СУНЦ НГУ</x:v>
      </x:c>
      <x:c r="B61" s="3" t="str">
        <x:v>Олимпиадный: Математика</x:v>
      </x:c>
      <x:c r="C61" s="3" t="str">
        <x:v>2024/25</x:v>
      </x:c>
      <x:c r="D61" s="3" t="str">
        <x:v>7-9</x:v>
      </x:c>
      <x:c r="E61" s="10" t="str">
        <x:f>IFERROR(HYPERLINK("https://olimpiada.ru/article/1202","https://olimpiada.ru/article/1202"),"https://olimpiada.ru/article/1202")</x:f>
        <x:v>https://olimpiada.ru/article/1202</x:v>
      </x:c>
    </x:row>
    <x:row r="62" ht="38" customHeight="1">
      <x:c r="A62" s="3" t="str">
        <x:v>Школа № 1535</x:v>
      </x:c>
      <x:c r="B62" s="3" t="str">
        <x:v>university-admissions</x:v>
      </x:c>
      <x:c r="C62" s="3" t="n">
        <x:v>2026</x:v>
      </x:c>
      <x:c r="D62" s="3" t="n">
        <x:v>7</x:v>
      </x:c>
      <x:c r="E62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63" ht="38" customHeight="1">
      <x:c r="A63" s="3" t="str">
        <x:v>Школа № 1535</x:v>
      </x:c>
      <x:c r="B63" s="3" t="str">
        <x:v>competitiveness</x:v>
      </x:c>
      <x:c r="C63" s="3" t="n">
        <x:v>2026</x:v>
      </x:c>
      <x:c r="D63" s="3" t="n">
        <x:v>30</x:v>
      </x:c>
      <x:c r="E63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64" ht="38" customHeight="1">
      <x:c r="A64" s="3" t="str">
        <x:v>Школа № 1535</x:v>
      </x:c>
      <x:c r="B64" s="3" t="str">
        <x:v>university-admissions</x:v>
      </x:c>
      <x:c r="C64" s="3" t="n">
        <x:v>2025</x:v>
      </x:c>
      <x:c r="D64" s="3" t="n">
        <x:v>6</x:v>
      </x:c>
      <x:c r="E6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65" ht="38" customHeight="1">
      <x:c r="A65" s="3" t="str">
        <x:v>Школа № 1535</x:v>
      </x:c>
      <x:c r="B65" s="3" t="str">
        <x:v>competitiveness</x:v>
      </x:c>
      <x:c r="C65" s="3" t="n">
        <x:v>2025</x:v>
      </x:c>
      <x:c r="D65" s="3" t="n">
        <x:v>30</x:v>
      </x:c>
      <x:c r="E65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66" ht="38" customHeight="1">
      <x:c r="A66" s="3" t="str">
        <x:v>Школа № 1535</x:v>
      </x:c>
      <x:c r="B66" s="3" t="str">
        <x:v>university-admissions</x:v>
      </x:c>
      <x:c r="C66" s="3" t="n">
        <x:v>2024</x:v>
      </x:c>
      <x:c r="D66" s="3" t="n">
        <x:v>7</x:v>
      </x:c>
      <x:c r="E66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67" ht="38" customHeight="1">
      <x:c r="A67" s="3" t="str">
        <x:v>Школа № 1535</x:v>
      </x:c>
      <x:c r="B67" s="3" t="str">
        <x:v>competitiveness</x:v>
      </x:c>
      <x:c r="C67" s="3" t="n">
        <x:v>2024</x:v>
      </x:c>
      <x:c r="D67" s="3" t="n">
        <x:v>27</x:v>
      </x:c>
      <x:c r="E67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68" ht="38" customHeight="1">
      <x:c r="A68" s="3" t="str">
        <x:v>Школа № 1535</x:v>
      </x:c>
      <x:c r="B68" s="3" t="str">
        <x:v>Олимпиадный: Общий рейтинг</x:v>
      </x:c>
      <x:c r="C68" s="3" t="str">
        <x:v>2023/24</x:v>
      </x:c>
      <x:c r="D68" s="3" t="str">
        <x:v>21</x:v>
      </x:c>
      <x:c r="E68" s="10" t="str">
        <x:f>IFERROR(HYPERLINK("https://olimpiada.ru/article/1143","https://olimpiada.ru/article/1143"),"https://olimpiada.ru/article/1143")</x:f>
        <x:v>https://olimpiada.ru/article/1143</x:v>
      </x:c>
    </x:row>
    <x:row r="69" ht="38" customHeight="1">
      <x:c r="A69" s="3" t="str">
        <x:v>Школа № 1535</x:v>
      </x:c>
      <x:c r="B69" s="3" t="str">
        <x:v>Олимпиадный: Общий рейтинг</x:v>
      </x:c>
      <x:c r="C69" s="3" t="str">
        <x:v>2024/25</x:v>
      </x:c>
      <x:c r="D69" s="3" t="str">
        <x:v>12</x:v>
      </x:c>
      <x:c r="E69" s="10" t="str">
        <x:f>IFERROR(HYPERLINK("https://olimpiada.ru/article/1202","https://olimpiada.ru/article/1202"),"https://olimpiada.ru/article/1202")</x:f>
        <x:v>https://olimpiada.ru/article/1202</x:v>
      </x:c>
    </x:row>
    <x:row r="70" ht="38" customHeight="1">
      <x:c r="A70" s="3" t="str">
        <x:v>Школа № 1535</x:v>
      </x:c>
      <x:c r="B70" s="3" t="str">
        <x:v>Олимпиадный: Естественные науки и технологии</x:v>
      </x:c>
      <x:c r="C70" s="3" t="str">
        <x:v>2024/25</x:v>
      </x:c>
      <x:c r="D70" s="3" t="str">
        <x:v>Высокие результаты</x:v>
      </x:c>
      <x:c r="E70" s="10" t="str">
        <x:f>IFERROR(HYPERLINK("https://olimpiada.ru/article/1202","https://olimpiada.ru/article/1202"),"https://olimpiada.ru/article/1202")</x:f>
        <x:v>https://olimpiada.ru/article/1202</x:v>
      </x:c>
    </x:row>
    <x:row r="71" ht="38" customHeight="1">
      <x:c r="A71" s="3" t="str">
        <x:v>СУНЦ УрФУ</x:v>
      </x:c>
      <x:c r="B71" s="3" t="str">
        <x:v>university-admissions</x:v>
      </x:c>
      <x:c r="C71" s="3" t="n">
        <x:v>2026</x:v>
      </x:c>
      <x:c r="D71" s="3" t="n">
        <x:v>8</x:v>
      </x:c>
      <x:c r="E71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72" ht="38" customHeight="1">
      <x:c r="A72" s="3" t="str">
        <x:v>СУНЦ УрФУ</x:v>
      </x:c>
      <x:c r="B72" s="3" t="str">
        <x:v>competitiveness</x:v>
      </x:c>
      <x:c r="C72" s="3" t="n">
        <x:v>2026</x:v>
      </x:c>
      <x:c r="D72" s="3" t="n">
        <x:v>28</x:v>
      </x:c>
      <x:c r="E72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73" ht="38" customHeight="1">
      <x:c r="A73" s="3" t="str">
        <x:v>СУНЦ УрФУ</x:v>
      </x:c>
      <x:c r="B73" s="3" t="str">
        <x:v>university-admissions</x:v>
      </x:c>
      <x:c r="C73" s="3" t="n">
        <x:v>2025</x:v>
      </x:c>
      <x:c r="D73" s="3" t="n">
        <x:v>9</x:v>
      </x:c>
      <x:c r="E73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74" ht="38" customHeight="1">
      <x:c r="A74" s="3" t="str">
        <x:v>СУНЦ УрФУ</x:v>
      </x:c>
      <x:c r="B74" s="3" t="str">
        <x:v>competitiveness</x:v>
      </x:c>
      <x:c r="C74" s="3" t="n">
        <x:v>2025</x:v>
      </x:c>
      <x:c r="D74" s="3" t="n">
        <x:v>28</x:v>
      </x:c>
      <x:c r="E74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75" ht="38" customHeight="1">
      <x:c r="A75" s="3" t="str">
        <x:v>СУНЦ УрФУ</x:v>
      </x:c>
      <x:c r="B75" s="3" t="str">
        <x:v>university-admissions</x:v>
      </x:c>
      <x:c r="C75" s="3" t="n">
        <x:v>2024</x:v>
      </x:c>
      <x:c r="D75" s="3" t="n">
        <x:v>8</x:v>
      </x:c>
      <x:c r="E7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76" ht="38" customHeight="1">
      <x:c r="A76" s="3" t="str">
        <x:v>СУНЦ УрФУ</x:v>
      </x:c>
      <x:c r="B76" s="3" t="str">
        <x:v>competitiveness</x:v>
      </x:c>
      <x:c r="C76" s="3" t="n">
        <x:v>2024</x:v>
      </x:c>
      <x:c r="D76" s="3" t="n">
        <x:v>19</x:v>
      </x:c>
      <x:c r="E76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77" ht="38" customHeight="1">
      <x:c r="A77" s="3" t="str">
        <x:v>СУНЦ УрФУ</x:v>
      </x:c>
      <x:c r="B77" s="3" t="str">
        <x:v>Олимпиадный: Естественные науки и технологии</x:v>
      </x:c>
      <x:c r="C77" s="3" t="str">
        <x:v>2023/24</x:v>
      </x:c>
      <x:c r="D77" s="3" t="str">
        <x:v>Высокие результаты</x:v>
      </x:c>
      <x:c r="E77" s="10" t="str">
        <x:f>IFERROR(HYPERLINK("https://olimpiada.ru/article/1143","https://olimpiada.ru/article/1143"),"https://olimpiada.ru/article/1143")</x:f>
        <x:v>https://olimpiada.ru/article/1143</x:v>
      </x:c>
    </x:row>
    <x:row r="78" ht="38" customHeight="1">
      <x:c r="A78" s="3" t="str">
        <x:v>СУНЦ УрФУ</x:v>
      </x:c>
      <x:c r="B78" s="3" t="str">
        <x:v>Олимпиадный: Математика</x:v>
      </x:c>
      <x:c r="C78" s="3" t="str">
        <x:v>2023/24</x:v>
      </x:c>
      <x:c r="D78" s="3" t="str">
        <x:v>Высокие результаты</x:v>
      </x:c>
      <x:c r="E78" s="10" t="str">
        <x:f>IFERROR(HYPERLINK("https://olimpiada.ru/article/1143","https://olimpiada.ru/article/1143"),"https://olimpiada.ru/article/1143")</x:f>
        <x:v>https://olimpiada.ru/article/1143</x:v>
      </x:c>
    </x:row>
    <x:row r="79" ht="38" customHeight="1">
      <x:c r="A79" s="3" t="str">
        <x:v>СУНЦ УрФУ</x:v>
      </x:c>
      <x:c r="B79" s="3" t="str">
        <x:v>Олимпиадный: Общий рейтинг</x:v>
      </x:c>
      <x:c r="C79" s="3" t="str">
        <x:v>2024/25</x:v>
      </x:c>
      <x:c r="D79" s="3" t="str">
        <x:v>17-20</x:v>
      </x:c>
      <x:c r="E79" s="10" t="str">
        <x:f>IFERROR(HYPERLINK("https://olimpiada.ru/article/1202","https://olimpiada.ru/article/1202"),"https://olimpiada.ru/article/1202")</x:f>
        <x:v>https://olimpiada.ru/article/1202</x:v>
      </x:c>
    </x:row>
    <x:row r="80" ht="38" customHeight="1">
      <x:c r="A80" s="3" t="str">
        <x:v>СУНЦ УрФУ</x:v>
      </x:c>
      <x:c r="B80" s="3" t="str">
        <x:v>Олимпиадный: Естественные науки и технологии</x:v>
      </x:c>
      <x:c r="C80" s="3" t="str">
        <x:v>2024/25</x:v>
      </x:c>
      <x:c r="D80" s="3" t="str">
        <x:v>Высокие результаты</x:v>
      </x:c>
      <x:c r="E80" s="10" t="str">
        <x:f>IFERROR(HYPERLINK("https://olimpiada.ru/article/1202","https://olimpiada.ru/article/1202"),"https://olimpiada.ru/article/1202")</x:f>
        <x:v>https://olimpiada.ru/article/1202</x:v>
      </x:c>
    </x:row>
    <x:row r="81" ht="38" customHeight="1">
      <x:c r="A81" s="3" t="str">
        <x:v>СУНЦ МГУ</x:v>
      </x:c>
      <x:c r="B81" s="3" t="str">
        <x:v>university-admissions</x:v>
      </x:c>
      <x:c r="C81" s="3" t="n">
        <x:v>2026</x:v>
      </x:c>
      <x:c r="D81" s="3" t="n">
        <x:v>9</x:v>
      </x:c>
      <x:c r="E81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82" ht="38" customHeight="1">
      <x:c r="A82" s="3" t="str">
        <x:v>СУНЦ МГУ</x:v>
      </x:c>
      <x:c r="B82" s="3" t="str">
        <x:v>competitiveness</x:v>
      </x:c>
      <x:c r="C82" s="3" t="n">
        <x:v>2026</x:v>
      </x:c>
      <x:c r="D82" s="3" t="n">
        <x:v>2</x:v>
      </x:c>
      <x:c r="E82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83" ht="38" customHeight="1">
      <x:c r="A83" s="3" t="str">
        <x:v>СУНЦ МГУ</x:v>
      </x:c>
      <x:c r="B83" s="3" t="str">
        <x:v>university-admissions</x:v>
      </x:c>
      <x:c r="C83" s="3" t="n">
        <x:v>2025</x:v>
      </x:c>
      <x:c r="D83" s="3" t="n">
        <x:v>7</x:v>
      </x:c>
      <x:c r="E83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84" ht="38" customHeight="1">
      <x:c r="A84" s="3" t="str">
        <x:v>СУНЦ МГУ</x:v>
      </x:c>
      <x:c r="B84" s="3" t="str">
        <x:v>competitiveness</x:v>
      </x:c>
      <x:c r="C84" s="3" t="n">
        <x:v>2025</x:v>
      </x:c>
      <x:c r="D84" s="3" t="n">
        <x:v>2</x:v>
      </x:c>
      <x:c r="E84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85" ht="38" customHeight="1">
      <x:c r="A85" s="3" t="str">
        <x:v>СУНЦ МГУ</x:v>
      </x:c>
      <x:c r="B85" s="3" t="str">
        <x:v>university-admissions</x:v>
      </x:c>
      <x:c r="C85" s="3" t="n">
        <x:v>2024</x:v>
      </x:c>
      <x:c r="D85" s="3" t="n">
        <x:v>11</x:v>
      </x:c>
      <x:c r="E8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86" ht="38" customHeight="1">
      <x:c r="A86" s="3" t="str">
        <x:v>СУНЦ МГУ</x:v>
      </x:c>
      <x:c r="B86" s="3" t="str">
        <x:v>competitiveness</x:v>
      </x:c>
      <x:c r="C86" s="3" t="n">
        <x:v>2024</x:v>
      </x:c>
      <x:c r="D86" s="3" t="n">
        <x:v>2</x:v>
      </x:c>
      <x:c r="E86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87" ht="38" customHeight="1">
      <x:c r="A87" s="3" t="str">
        <x:v>СУНЦ МГУ</x:v>
      </x:c>
      <x:c r="B87" s="3" t="str">
        <x:v>Олимпиадный: Общий рейтинг</x:v>
      </x:c>
      <x:c r="C87" s="3" t="str">
        <x:v>2023/24</x:v>
      </x:c>
      <x:c r="D87" s="3" t="str">
        <x:v>12-14</x:v>
      </x:c>
      <x:c r="E87" s="10" t="str">
        <x:f>IFERROR(HYPERLINK("https://olimpiada.ru/article/1143","https://olimpiada.ru/article/1143"),"https://olimpiada.ru/article/1143")</x:f>
        <x:v>https://olimpiada.ru/article/1143</x:v>
      </x:c>
    </x:row>
    <x:row r="88" ht="38" customHeight="1">
      <x:c r="A88" s="3" t="str">
        <x:v>СУНЦ МГУ</x:v>
      </x:c>
      <x:c r="B88" s="3" t="str">
        <x:v>Олимпиадный: Естественные науки и технологии</x:v>
      </x:c>
      <x:c r="C88" s="3" t="str">
        <x:v>2023/24</x:v>
      </x:c>
      <x:c r="D88" s="3" t="str">
        <x:v>9</x:v>
      </x:c>
      <x:c r="E88" s="10" t="str">
        <x:f>IFERROR(HYPERLINK("https://olimpiada.ru/article/1143","https://olimpiada.ru/article/1143"),"https://olimpiada.ru/article/1143")</x:f>
        <x:v>https://olimpiada.ru/article/1143</x:v>
      </x:c>
    </x:row>
    <x:row r="89" ht="38" customHeight="1">
      <x:c r="A89" s="3" t="str">
        <x:v>СУНЦ МГУ</x:v>
      </x:c>
      <x:c r="B89" s="3" t="str">
        <x:v>Олимпиадный: Математика</x:v>
      </x:c>
      <x:c r="C89" s="3" t="str">
        <x:v>2023/24</x:v>
      </x:c>
      <x:c r="D89" s="3" t="str">
        <x:v>Высокие результаты</x:v>
      </x:c>
      <x:c r="E89" s="10" t="str">
        <x:f>IFERROR(HYPERLINK("https://olimpiada.ru/article/1143","https://olimpiada.ru/article/1143"),"https://olimpiada.ru/article/1143")</x:f>
        <x:v>https://olimpiada.ru/article/1143</x:v>
      </x:c>
    </x:row>
    <x:row r="90" ht="38" customHeight="1">
      <x:c r="A90" s="3" t="str">
        <x:v>СУНЦ МГУ</x:v>
      </x:c>
      <x:c r="B90" s="3" t="str">
        <x:v>Олимпиадный: Общий рейтинг</x:v>
      </x:c>
      <x:c r="C90" s="3" t="str">
        <x:v>2024/25</x:v>
      </x:c>
      <x:c r="D90" s="3" t="str">
        <x:v>11</x:v>
      </x:c>
      <x:c r="E90" s="10" t="str">
        <x:f>IFERROR(HYPERLINK("https://olimpiada.ru/article/1202","https://olimpiada.ru/article/1202"),"https://olimpiada.ru/article/1202")</x:f>
        <x:v>https://olimpiada.ru/article/1202</x:v>
      </x:c>
    </x:row>
    <x:row r="91" ht="38" customHeight="1">
      <x:c r="A91" s="3" t="str">
        <x:v>СУНЦ МГУ</x:v>
      </x:c>
      <x:c r="B91" s="3" t="str">
        <x:v>Олимпиадный: Естественные науки и технологии</x:v>
      </x:c>
      <x:c r="C91" s="3" t="str">
        <x:v>2024/25</x:v>
      </x:c>
      <x:c r="D91" s="3" t="str">
        <x:v>7</x:v>
      </x:c>
      <x:c r="E91" s="10" t="str">
        <x:f>IFERROR(HYPERLINK("https://olimpiada.ru/article/1202","https://olimpiada.ru/article/1202"),"https://olimpiada.ru/article/1202")</x:f>
        <x:v>https://olimpiada.ru/article/1202</x:v>
      </x:c>
    </x:row>
    <x:row r="92" ht="38" customHeight="1">
      <x:c r="A92" s="3" t="str">
        <x:v>СУНЦ МГУ</x:v>
      </x:c>
      <x:c r="B92" s="3" t="str">
        <x:v>Олимпиадный: Математика</x:v>
      </x:c>
      <x:c r="C92" s="3" t="str">
        <x:v>2024/25</x:v>
      </x:c>
      <x:c r="D92" s="3" t="str">
        <x:v>Высокие результаты</x:v>
      </x:c>
      <x:c r="E92" s="10" t="str">
        <x:f>IFERROR(HYPERLINK("https://olimpiada.ru/article/1202","https://olimpiada.ru/article/1202"),"https://olimpiada.ru/article/1202")</x:f>
        <x:v>https://olimpiada.ru/article/1202</x:v>
      </x:c>
    </x:row>
    <x:row r="93" ht="38" customHeight="1">
      <x:c r="A93" s="3" t="str">
        <x:v>Школа № 548 "Царицыно"</x:v>
      </x:c>
      <x:c r="B93" s="3" t="str">
        <x:v>university-admissions</x:v>
      </x:c>
      <x:c r="C93" s="3" t="n">
        <x:v>2026</x:v>
      </x:c>
      <x:c r="D93" s="3" t="n">
        <x:v>10</x:v>
      </x:c>
      <x:c r="E93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4" ht="38" customHeight="1">
      <x:c r="A94" s="3" t="str">
        <x:v>Школа № 548 "Царицыно"</x:v>
      </x:c>
      <x:c r="B94" s="3" t="str">
        <x:v>university-admissions</x:v>
      </x:c>
      <x:c r="C94" s="3" t="n">
        <x:v>2025</x:v>
      </x:c>
      <x:c r="D94" s="3" t="n">
        <x:v>10</x:v>
      </x:c>
      <x:c r="E9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95" ht="38" customHeight="1">
      <x:c r="A95" s="3" t="str">
        <x:v>Школа № 548 "Царицыно"</x:v>
      </x:c>
      <x:c r="B95" s="3" t="str">
        <x:v>university-admissions</x:v>
      </x:c>
      <x:c r="C95" s="3" t="n">
        <x:v>2024</x:v>
      </x:c>
      <x:c r="D95" s="3" t="n">
        <x:v>12</x:v>
      </x:c>
      <x:c r="E9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96" ht="38" customHeight="1">
      <x:c r="A96" s="3" t="str">
        <x:v>Школа № 548 "Царицыно"</x:v>
      </x:c>
      <x:c r="B96" s="3" t="str">
        <x:v>Олимпиадный: Общий рейтинг</x:v>
      </x:c>
      <x:c r="C96" s="3" t="str">
        <x:v>2023/24</x:v>
      </x:c>
      <x:c r="D96" s="3" t="str">
        <x:v>23-24</x:v>
      </x:c>
      <x:c r="E96" s="10" t="str">
        <x:f>IFERROR(HYPERLINK("https://olimpiada.ru/article/1143","https://olimpiada.ru/article/1143"),"https://olimpiada.ru/article/1143")</x:f>
        <x:v>https://olimpiada.ru/article/1143</x:v>
      </x:c>
    </x:row>
    <x:row r="97" ht="38" customHeight="1">
      <x:c r="A97" s="3" t="str">
        <x:v>Школа № 548 "Царицыно"</x:v>
      </x:c>
      <x:c r="B97" s="3" t="str">
        <x:v>Олимпиадный: Общий рейтинг</x:v>
      </x:c>
      <x:c r="C97" s="3" t="str">
        <x:v>2024/25</x:v>
      </x:c>
      <x:c r="D97" s="3" t="str">
        <x:v>17-20</x:v>
      </x:c>
      <x:c r="E97" s="10" t="str">
        <x:f>IFERROR(HYPERLINK("https://olimpiada.ru/article/1202","https://olimpiada.ru/article/1202"),"https://olimpiada.ru/article/1202")</x:f>
        <x:v>https://olimpiada.ru/article/1202</x:v>
      </x:c>
    </x:row>
    <x:row r="98" ht="38" customHeight="1">
      <x:c r="A98" s="3" t="str">
        <x:v>Школа № 548 "Царицыно"</x:v>
      </x:c>
      <x:c r="B98" s="3" t="str">
        <x:v>Олимпиадный: Естественные науки и технологии</x:v>
      </x:c>
      <x:c r="C98" s="3" t="str">
        <x:v>2024/25</x:v>
      </x:c>
      <x:c r="D98" s="3" t="str">
        <x:v>Высокие результаты</x:v>
      </x:c>
      <x:c r="E98" s="10" t="str">
        <x:f>IFERROR(HYPERLINK("https://olimpiada.ru/article/1202","https://olimpiada.ru/article/1202"),"https://olimpiada.ru/article/1202")</x:f>
        <x:v>https://olimpiada.ru/article/1202</x:v>
      </x:c>
    </x:row>
    <x:row r="99" ht="38" customHeight="1">
      <x:c r="A99" s="3" t="str">
        <x:v>Школа № 1502 "Энергия"</x:v>
      </x:c>
      <x:c r="B99" s="3" t="str">
        <x:v>university-admissions</x:v>
      </x:c>
      <x:c r="C99" s="3" t="n">
        <x:v>2026</x:v>
      </x:c>
      <x:c r="D99" s="3" t="n">
        <x:v>11</x:v>
      </x:c>
      <x:c r="E99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00" ht="38" customHeight="1">
      <x:c r="A100" s="3" t="str">
        <x:v>Школа № 1502 "Энергия"</x:v>
      </x:c>
      <x:c r="B100" s="3" t="str">
        <x:v>competitiveness</x:v>
      </x:c>
      <x:c r="C100" s="3" t="n">
        <x:v>2026</x:v>
      </x:c>
      <x:c r="D100" s="3" t="n">
        <x:v>76</x:v>
      </x:c>
      <x:c r="E100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01" ht="38" customHeight="1">
      <x:c r="A101" s="3" t="str">
        <x:v>Школа № 1502 "Энергия"</x:v>
      </x:c>
      <x:c r="B101" s="3" t="str">
        <x:v>university-admissions</x:v>
      </x:c>
      <x:c r="C101" s="3" t="n">
        <x:v>2025</x:v>
      </x:c>
      <x:c r="D101" s="3" t="n">
        <x:v>11</x:v>
      </x:c>
      <x:c r="E10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02" ht="38" customHeight="1">
      <x:c r="A102" s="3" t="str">
        <x:v>Школа № 1502 "Энергия"</x:v>
      </x:c>
      <x:c r="B102" s="3" t="str">
        <x:v>university-admissions</x:v>
      </x:c>
      <x:c r="C102" s="3" t="n">
        <x:v>2024</x:v>
      </x:c>
      <x:c r="D102" s="3" t="n">
        <x:v>6</x:v>
      </x:c>
      <x:c r="E10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03" ht="38" customHeight="1">
      <x:c r="A103" s="3" t="str">
        <x:v>Школа № 1502 "Энергия"</x:v>
      </x:c>
      <x:c r="B103" s="3" t="str">
        <x:v>Олимпиадный: Естественные науки и технологии</x:v>
      </x:c>
      <x:c r="C103" s="3" t="str">
        <x:v>2024/25</x:v>
      </x:c>
      <x:c r="D103" s="3" t="str">
        <x:v>Высокие результаты</x:v>
      </x:c>
      <x:c r="E103" s="10" t="str">
        <x:f>IFERROR(HYPERLINK("https://olimpiada.ru/article/1202","https://olimpiada.ru/article/1202"),"https://olimpiada.ru/article/1202")</x:f>
        <x:v>https://olimpiada.ru/article/1202</x:v>
      </x:c>
    </x:row>
    <x:row r="104" ht="38" customHeight="1">
      <x:c r="A104" s="3" t="str">
        <x:v>Школа № 1514</x:v>
      </x:c>
      <x:c r="B104" s="3" t="str">
        <x:v>university-admissions</x:v>
      </x:c>
      <x:c r="C104" s="3" t="n">
        <x:v>2026</x:v>
      </x:c>
      <x:c r="D104" s="3" t="n">
        <x:v>12</x:v>
      </x:c>
      <x:c r="E104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05" ht="38" customHeight="1">
      <x:c r="A105" s="3" t="str">
        <x:v>Школа № 1514</x:v>
      </x:c>
      <x:c r="B105" s="3" t="str">
        <x:v>competitiveness</x:v>
      </x:c>
      <x:c r="C105" s="3" t="n">
        <x:v>2026</x:v>
      </x:c>
      <x:c r="D105" s="3" t="n">
        <x:v>65</x:v>
      </x:c>
      <x:c r="E105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06" ht="38" customHeight="1">
      <x:c r="A106" s="3" t="str">
        <x:v>Школа № 1514</x:v>
      </x:c>
      <x:c r="B106" s="3" t="str">
        <x:v>university-admissions</x:v>
      </x:c>
      <x:c r="C106" s="3" t="n">
        <x:v>2025</x:v>
      </x:c>
      <x:c r="D106" s="3" t="n">
        <x:v>14</x:v>
      </x:c>
      <x:c r="E106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07" ht="38" customHeight="1">
      <x:c r="A107" s="3" t="str">
        <x:v>Школа № 1514</x:v>
      </x:c>
      <x:c r="B107" s="3" t="str">
        <x:v>competitiveness</x:v>
      </x:c>
      <x:c r="C107" s="3" t="n">
        <x:v>2025</x:v>
      </x:c>
      <x:c r="D107" s="3" t="n">
        <x:v>76</x:v>
      </x:c>
      <x:c r="E107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08" ht="38" customHeight="1">
      <x:c r="A108" s="3" t="str">
        <x:v>Школа № 1514</x:v>
      </x:c>
      <x:c r="B108" s="3" t="str">
        <x:v>university-admissions</x:v>
      </x:c>
      <x:c r="C108" s="3" t="n">
        <x:v>2024</x:v>
      </x:c>
      <x:c r="D108" s="3" t="n">
        <x:v>14</x:v>
      </x:c>
      <x:c r="E108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09" ht="38" customHeight="1">
      <x:c r="A109" s="3" t="str">
        <x:v>Школа № 1514</x:v>
      </x:c>
      <x:c r="B109" s="3" t="str">
        <x:v>competitiveness</x:v>
      </x:c>
      <x:c r="C109" s="3" t="n">
        <x:v>2024</x:v>
      </x:c>
      <x:c r="D109" s="3" t="n">
        <x:v>87</x:v>
      </x:c>
      <x:c r="E109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10" ht="38" customHeight="1">
      <x:c r="A110" s="3" t="str">
        <x:v>Президентский физико-математический лицей №239</x:v>
      </x:c>
      <x:c r="B110" s="3" t="str">
        <x:v>university-admissions</x:v>
      </x:c>
      <x:c r="C110" s="3" t="n">
        <x:v>2026</x:v>
      </x:c>
      <x:c r="D110" s="3" t="n">
        <x:v>13</x:v>
      </x:c>
      <x:c r="E11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11" ht="38" customHeight="1">
      <x:c r="A111" s="3" t="str">
        <x:v>Президентский физико-математический лицей №239</x:v>
      </x:c>
      <x:c r="B111" s="3" t="str">
        <x:v>competitiveness</x:v>
      </x:c>
      <x:c r="C111" s="3" t="n">
        <x:v>2026</x:v>
      </x:c>
      <x:c r="D111" s="3" t="n">
        <x:v>8</x:v>
      </x:c>
      <x:c r="E111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12" ht="38" customHeight="1">
      <x:c r="A112" s="3" t="str">
        <x:v>Президентский физико-математический лицей №239</x:v>
      </x:c>
      <x:c r="B112" s="3" t="str">
        <x:v>university-admissions</x:v>
      </x:c>
      <x:c r="C112" s="3" t="n">
        <x:v>2025</x:v>
      </x:c>
      <x:c r="D112" s="3" t="n">
        <x:v>13</x:v>
      </x:c>
      <x:c r="E112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13" ht="38" customHeight="1">
      <x:c r="A113" s="3" t="str">
        <x:v>Президентский физико-математический лицей №239</x:v>
      </x:c>
      <x:c r="B113" s="3" t="str">
        <x:v>competitiveness</x:v>
      </x:c>
      <x:c r="C113" s="3" t="n">
        <x:v>2025</x:v>
      </x:c>
      <x:c r="D113" s="3" t="n">
        <x:v>7</x:v>
      </x:c>
      <x:c r="E113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14" ht="38" customHeight="1">
      <x:c r="A114" s="3" t="str">
        <x:v>Президентский физико-математический лицей №239</x:v>
      </x:c>
      <x:c r="B114" s="3" t="str">
        <x:v>university-admissions</x:v>
      </x:c>
      <x:c r="C114" s="3" t="n">
        <x:v>2024</x:v>
      </x:c>
      <x:c r="D114" s="3" t="n">
        <x:v>9</x:v>
      </x:c>
      <x:c r="E114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15" ht="38" customHeight="1">
      <x:c r="A115" s="3" t="str">
        <x:v>Президентский физико-математический лицей №239</x:v>
      </x:c>
      <x:c r="B115" s="3" t="str">
        <x:v>competitiveness</x:v>
      </x:c>
      <x:c r="C115" s="3" t="n">
        <x:v>2024</x:v>
      </x:c>
      <x:c r="D115" s="3" t="n">
        <x:v>7</x:v>
      </x:c>
      <x:c r="E115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16" ht="38" customHeight="1">
      <x:c r="A116" s="3" t="str">
        <x:v>Президентский физико-математический лицей №239</x:v>
      </x:c>
      <x:c r="B116" s="3" t="str">
        <x:v>Олимпиадный: Общий рейтинг</x:v>
      </x:c>
      <x:c r="C116" s="3" t="str">
        <x:v>2023/24</x:v>
      </x:c>
      <x:c r="D116" s="3" t="str">
        <x:v>5</x:v>
      </x:c>
      <x:c r="E116" s="10" t="str">
        <x:f>IFERROR(HYPERLINK("https://olimpiada.ru/article/1143","https://olimpiada.ru/article/1143"),"https://olimpiada.ru/article/1143")</x:f>
        <x:v>https://olimpiada.ru/article/1143</x:v>
      </x:c>
    </x:row>
    <x:row r="117" ht="38" customHeight="1">
      <x:c r="A117" s="3" t="str">
        <x:v>Президентский физико-математический лицей №239</x:v>
      </x:c>
      <x:c r="B117" s="3" t="str">
        <x:v>Олимпиадный: Естественные науки и технологии</x:v>
      </x:c>
      <x:c r="C117" s="3" t="str">
        <x:v>2023/24</x:v>
      </x:c>
      <x:c r="D117" s="3" t="str">
        <x:v>4</x:v>
      </x:c>
      <x:c r="E117" s="10" t="str">
        <x:f>IFERROR(HYPERLINK("https://olimpiada.ru/article/1143","https://olimpiada.ru/article/1143"),"https://olimpiada.ru/article/1143")</x:f>
        <x:v>https://olimpiada.ru/article/1143</x:v>
      </x:c>
    </x:row>
    <x:row r="118" ht="38" customHeight="1">
      <x:c r="A118" s="3" t="str">
        <x:v>Президентский физико-математический лицей №239</x:v>
      </x:c>
      <x:c r="B118" s="3" t="str">
        <x:v>Олимпиадный: Математика</x:v>
      </x:c>
      <x:c r="C118" s="3" t="str">
        <x:v>2023/24</x:v>
      </x:c>
      <x:c r="D118" s="3" t="str">
        <x:v>1</x:v>
      </x:c>
      <x:c r="E118" s="10" t="str">
        <x:f>IFERROR(HYPERLINK("https://olimpiada.ru/article/1143","https://olimpiada.ru/article/1143"),"https://olimpiada.ru/article/1143")</x:f>
        <x:v>https://olimpiada.ru/article/1143</x:v>
      </x:c>
    </x:row>
    <x:row r="119" ht="38" customHeight="1">
      <x:c r="A119" s="3" t="str">
        <x:v>Президентский физико-математический лицей №239</x:v>
      </x:c>
      <x:c r="B119" s="3" t="str">
        <x:v>Олимпиадный: Общий рейтинг</x:v>
      </x:c>
      <x:c r="C119" s="3" t="str">
        <x:v>2024/25</x:v>
      </x:c>
      <x:c r="D119" s="3" t="str">
        <x:v>4</x:v>
      </x:c>
      <x:c r="E119" s="10" t="str">
        <x:f>IFERROR(HYPERLINK("https://olimpiada.ru/article/1202","https://olimpiada.ru/article/1202"),"https://olimpiada.ru/article/1202")</x:f>
        <x:v>https://olimpiada.ru/article/1202</x:v>
      </x:c>
    </x:row>
    <x:row r="120" ht="38" customHeight="1">
      <x:c r="A120" s="3" t="str">
        <x:v>Президентский физико-математический лицей №239</x:v>
      </x:c>
      <x:c r="B120" s="3" t="str">
        <x:v>Олимпиадный: Естественные науки и технологии</x:v>
      </x:c>
      <x:c r="C120" s="3" t="str">
        <x:v>2024/25</x:v>
      </x:c>
      <x:c r="D120" s="3" t="str">
        <x:v>6</x:v>
      </x:c>
      <x:c r="E120" s="10" t="str">
        <x:f>IFERROR(HYPERLINK("https://olimpiada.ru/article/1202","https://olimpiada.ru/article/1202"),"https://olimpiada.ru/article/1202")</x:f>
        <x:v>https://olimpiada.ru/article/1202</x:v>
      </x:c>
    </x:row>
    <x:row r="121" ht="38" customHeight="1">
      <x:c r="A121" s="3" t="str">
        <x:v>Президентский физико-математический лицей №239</x:v>
      </x:c>
      <x:c r="B121" s="3" t="str">
        <x:v>Олимпиадный: Математика</x:v>
      </x:c>
      <x:c r="C121" s="3" t="str">
        <x:v>2024/25</x:v>
      </x:c>
      <x:c r="D121" s="3" t="str">
        <x:v>1</x:v>
      </x:c>
      <x:c r="E121" s="10" t="str">
        <x:f>IFERROR(HYPERLINK("https://olimpiada.ru/article/1202","https://olimpiada.ru/article/1202"),"https://olimpiada.ru/article/1202")</x:f>
        <x:v>https://olimpiada.ru/article/1202</x:v>
      </x:c>
    </x:row>
    <x:row r="122" ht="38" customHeight="1">
      <x:c r="A122" s="3" t="str">
        <x:v>Пятьдесят седьмая школа</x:v>
      </x:c>
      <x:c r="B122" s="3" t="str">
        <x:v>university-admissions</x:v>
      </x:c>
      <x:c r="C122" s="3" t="n">
        <x:v>2026</x:v>
      </x:c>
      <x:c r="D122" s="3" t="n">
        <x:v>14</x:v>
      </x:c>
      <x:c r="E122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23" ht="38" customHeight="1">
      <x:c r="A123" s="3" t="str">
        <x:v>Пятьдесят седьмая школа</x:v>
      </x:c>
      <x:c r="B123" s="3" t="str">
        <x:v>competitiveness</x:v>
      </x:c>
      <x:c r="C123" s="3" t="n">
        <x:v>2026</x:v>
      </x:c>
      <x:c r="D123" s="3" t="n">
        <x:v>17</x:v>
      </x:c>
      <x:c r="E123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24" ht="38" customHeight="1">
      <x:c r="A124" s="3" t="str">
        <x:v>Пятьдесят седьмая школа</x:v>
      </x:c>
      <x:c r="B124" s="3" t="str">
        <x:v>university-admissions</x:v>
      </x:c>
      <x:c r="C124" s="3" t="n">
        <x:v>2025</x:v>
      </x:c>
      <x:c r="D124" s="3" t="n">
        <x:v>16</x:v>
      </x:c>
      <x:c r="E12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25" ht="38" customHeight="1">
      <x:c r="A125" s="3" t="str">
        <x:v>Пятьдесят седьмая школа</x:v>
      </x:c>
      <x:c r="B125" s="3" t="str">
        <x:v>competitiveness</x:v>
      </x:c>
      <x:c r="C125" s="3" t="n">
        <x:v>2025</x:v>
      </x:c>
      <x:c r="D125" s="3" t="n">
        <x:v>32</x:v>
      </x:c>
      <x:c r="E125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26" ht="38" customHeight="1">
      <x:c r="A126" s="3" t="str">
        <x:v>Пятьдесят седьмая школа</x:v>
      </x:c>
      <x:c r="B126" s="3" t="str">
        <x:v>university-admissions</x:v>
      </x:c>
      <x:c r="C126" s="3" t="n">
        <x:v>2024</x:v>
      </x:c>
      <x:c r="D126" s="3" t="n">
        <x:v>16</x:v>
      </x:c>
      <x:c r="E126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27" ht="38" customHeight="1">
      <x:c r="A127" s="3" t="str">
        <x:v>Пятьдесят седьмая школа</x:v>
      </x:c>
      <x:c r="B127" s="3" t="str">
        <x:v>competitiveness</x:v>
      </x:c>
      <x:c r="C127" s="3" t="n">
        <x:v>2024</x:v>
      </x:c>
      <x:c r="D127" s="3" t="n">
        <x:v>28</x:v>
      </x:c>
      <x:c r="E127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28" ht="38" customHeight="1">
      <x:c r="A128" s="3" t="str">
        <x:v>Пятьдесят седьмая школа</x:v>
      </x:c>
      <x:c r="B128" s="3" t="str">
        <x:v>Олимпиадный: Общий рейтинг</x:v>
      </x:c>
      <x:c r="C128" s="3" t="str">
        <x:v>2023/24</x:v>
      </x:c>
      <x:c r="D128" s="3" t="str">
        <x:v>6</x:v>
      </x:c>
      <x:c r="E128" s="10" t="str">
        <x:f>IFERROR(HYPERLINK("https://olimpiada.ru/article/1143","https://olimpiada.ru/article/1143"),"https://olimpiada.ru/article/1143")</x:f>
        <x:v>https://olimpiada.ru/article/1143</x:v>
      </x:c>
    </x:row>
    <x:row r="129" ht="38" customHeight="1">
      <x:c r="A129" s="3" t="str">
        <x:v>Пятьдесят седьмая школа</x:v>
      </x:c>
      <x:c r="B129" s="3" t="str">
        <x:v>Олимпиадный: Естественные науки и технологии</x:v>
      </x:c>
      <x:c r="C129" s="3" t="str">
        <x:v>2023/24</x:v>
      </x:c>
      <x:c r="D129" s="3" t="str">
        <x:v>5</x:v>
      </x:c>
      <x:c r="E129" s="10" t="str">
        <x:f>IFERROR(HYPERLINK("https://olimpiada.ru/article/1143","https://olimpiada.ru/article/1143"),"https://olimpiada.ru/article/1143")</x:f>
        <x:v>https://olimpiada.ru/article/1143</x:v>
      </x:c>
    </x:row>
    <x:row r="130" ht="38" customHeight="1">
      <x:c r="A130" s="3" t="str">
        <x:v>Пятьдесят седьмая школа</x:v>
      </x:c>
      <x:c r="B130" s="3" t="str">
        <x:v>Олимпиадный: Математика</x:v>
      </x:c>
      <x:c r="C130" s="3" t="str">
        <x:v>2023/24</x:v>
      </x:c>
      <x:c r="D130" s="3" t="str">
        <x:v>7-12</x:v>
      </x:c>
      <x:c r="E130" s="10" t="str">
        <x:f>IFERROR(HYPERLINK("https://olimpiada.ru/article/1143","https://olimpiada.ru/article/1143"),"https://olimpiada.ru/article/1143")</x:f>
        <x:v>https://olimpiada.ru/article/1143</x:v>
      </x:c>
    </x:row>
    <x:row r="131" ht="38" customHeight="1">
      <x:c r="A131" s="3" t="str">
        <x:v>Пятьдесят седьмая школа</x:v>
      </x:c>
      <x:c r="B131" s="3" t="str">
        <x:v>Олимпиадный: Общий рейтинг</x:v>
      </x:c>
      <x:c r="C131" s="3" t="str">
        <x:v>2024/25</x:v>
      </x:c>
      <x:c r="D131" s="3" t="str">
        <x:v>5</x:v>
      </x:c>
      <x:c r="E131" s="10" t="str">
        <x:f>IFERROR(HYPERLINK("https://olimpiada.ru/article/1202","https://olimpiada.ru/article/1202"),"https://olimpiada.ru/article/1202")</x:f>
        <x:v>https://olimpiada.ru/article/1202</x:v>
      </x:c>
    </x:row>
    <x:row r="132" ht="38" customHeight="1">
      <x:c r="A132" s="3" t="str">
        <x:v>Пятьдесят седьмая школа</x:v>
      </x:c>
      <x:c r="B132" s="3" t="str">
        <x:v>Олимпиадный: Естественные науки и технологии</x:v>
      </x:c>
      <x:c r="C132" s="3" t="str">
        <x:v>2024/25</x:v>
      </x:c>
      <x:c r="D132" s="3" t="str">
        <x:v>4</x:v>
      </x:c>
      <x:c r="E132" s="10" t="str">
        <x:f>IFERROR(HYPERLINK("https://olimpiada.ru/article/1202","https://olimpiada.ru/article/1202"),"https://olimpiada.ru/article/1202")</x:f>
        <x:v>https://olimpiada.ru/article/1202</x:v>
      </x:c>
    </x:row>
    <x:row r="133" ht="38" customHeight="1">
      <x:c r="A133" s="3" t="str">
        <x:v>Пятьдесят седьмая школа</x:v>
      </x:c>
      <x:c r="B133" s="3" t="str">
        <x:v>Олимпиадный: Математика</x:v>
      </x:c>
      <x:c r="C133" s="3" t="str">
        <x:v>2024/25</x:v>
      </x:c>
      <x:c r="D133" s="3" t="str">
        <x:v>7-9</x:v>
      </x:c>
      <x:c r="E133" s="10" t="str">
        <x:f>IFERROR(HYPERLINK("https://olimpiada.ru/article/1202","https://olimpiada.ru/article/1202"),"https://olimpiada.ru/article/1202")</x:f>
        <x:v>https://olimpiada.ru/article/1202</x:v>
      </x:c>
    </x:row>
    <x:row r="134" ht="38" customHeight="1">
      <x:c r="A134" s="3" t="str">
        <x:v>Школа "Покровский квартал"</x:v>
      </x:c>
      <x:c r="B134" s="3" t="str">
        <x:v>university-admissions</x:v>
      </x:c>
      <x:c r="C134" s="3" t="n">
        <x:v>2026</x:v>
      </x:c>
      <x:c r="D134" s="3" t="n">
        <x:v>15</x:v>
      </x:c>
      <x:c r="E134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35" ht="38" customHeight="1">
      <x:c r="A135" s="3" t="str">
        <x:v>Школа "Покровский квартал"</x:v>
      </x:c>
      <x:c r="B135" s="3" t="str">
        <x:v>university-admissions</x:v>
      </x:c>
      <x:c r="C135" s="3" t="n">
        <x:v>2025</x:v>
      </x:c>
      <x:c r="D135" s="3" t="n">
        <x:v>12</x:v>
      </x:c>
      <x:c r="E135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36" ht="38" customHeight="1">
      <x:c r="A136" s="3" t="str">
        <x:v>Школа "Покровский квартал"</x:v>
      </x:c>
      <x:c r="B136" s="3" t="str">
        <x:v>university-admissions</x:v>
      </x:c>
      <x:c r="C136" s="3" t="n">
        <x:v>2024</x:v>
      </x:c>
      <x:c r="D136" s="3" t="n">
        <x:v>20</x:v>
      </x:c>
      <x:c r="E136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7" ht="38" customHeight="1">
      <x:c r="A137" s="3" t="str">
        <x:v>Медицинский Сеченовский Предуниверсарий</x:v>
      </x:c>
      <x:c r="B137" s="3" t="str">
        <x:v>university-admissions</x:v>
      </x:c>
      <x:c r="C137" s="3" t="n">
        <x:v>2026</x:v>
      </x:c>
      <x:c r="D137" s="3" t="n">
        <x:v>16</x:v>
      </x:c>
      <x:c r="E137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38" ht="38" customHeight="1">
      <x:c r="A138" s="3" t="str">
        <x:v>Медицинский Сеченовский Предуниверсарий</x:v>
      </x:c>
      <x:c r="B138" s="3" t="str">
        <x:v>competitiveness</x:v>
      </x:c>
      <x:c r="C138" s="3" t="n">
        <x:v>2026</x:v>
      </x:c>
      <x:c r="D138" s="3" t="n">
        <x:v>93</x:v>
      </x:c>
      <x:c r="E138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39" ht="38" customHeight="1">
      <x:c r="A139" s="3" t="str">
        <x:v>Медицинский Сеченовский Предуниверсарий</x:v>
      </x:c>
      <x:c r="B139" s="3" t="str">
        <x:v>university-admissions</x:v>
      </x:c>
      <x:c r="C139" s="3" t="n">
        <x:v>2025</x:v>
      </x:c>
      <x:c r="D139" s="3" t="n">
        <x:v>15</x:v>
      </x:c>
      <x:c r="E139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40" ht="38" customHeight="1">
      <x:c r="A140" s="3" t="str">
        <x:v>Медицинский Сеченовский Предуниверсарий</x:v>
      </x:c>
      <x:c r="B140" s="3" t="str">
        <x:v>university-admissions</x:v>
      </x:c>
      <x:c r="C140" s="3" t="n">
        <x:v>2024</x:v>
      </x:c>
      <x:c r="D140" s="3" t="n">
        <x:v>15</x:v>
      </x:c>
      <x:c r="E140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41" ht="38" customHeight="1">
      <x:c r="A141" s="3" t="str">
        <x:v>Школа № 171</x:v>
      </x:c>
      <x:c r="B141" s="3" t="str">
        <x:v>university-admissions</x:v>
      </x:c>
      <x:c r="C141" s="3" t="n">
        <x:v>2026</x:v>
      </x:c>
      <x:c r="D141" s="3" t="n">
        <x:v>17</x:v>
      </x:c>
      <x:c r="E141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42" ht="38" customHeight="1">
      <x:c r="A142" s="3" t="str">
        <x:v>Школа № 171</x:v>
      </x:c>
      <x:c r="B142" s="3" t="str">
        <x:v>competitiveness</x:v>
      </x:c>
      <x:c r="C142" s="3" t="n">
        <x:v>2026</x:v>
      </x:c>
      <x:c r="D142" s="3" t="n">
        <x:v>68</x:v>
      </x:c>
      <x:c r="E142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43" ht="38" customHeight="1">
      <x:c r="A143" s="3" t="str">
        <x:v>Школа № 171</x:v>
      </x:c>
      <x:c r="B143" s="3" t="str">
        <x:v>university-admissions</x:v>
      </x:c>
      <x:c r="C143" s="3" t="n">
        <x:v>2025</x:v>
      </x:c>
      <x:c r="D143" s="3" t="n">
        <x:v>20</x:v>
      </x:c>
      <x:c r="E143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44" ht="38" customHeight="1">
      <x:c r="A144" s="3" t="str">
        <x:v>Школа № 171</x:v>
      </x:c>
      <x:c r="B144" s="3" t="str">
        <x:v>competitiveness</x:v>
      </x:c>
      <x:c r="C144" s="3" t="n">
        <x:v>2025</x:v>
      </x:c>
      <x:c r="D144" s="3" t="n">
        <x:v>80</x:v>
      </x:c>
      <x:c r="E144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45" ht="38" customHeight="1">
      <x:c r="A145" s="3" t="str">
        <x:v>Школа № 171</x:v>
      </x:c>
      <x:c r="B145" s="3" t="str">
        <x:v>university-admissions</x:v>
      </x:c>
      <x:c r="C145" s="3" t="n">
        <x:v>2024</x:v>
      </x:c>
      <x:c r="D145" s="3" t="n">
        <x:v>17</x:v>
      </x:c>
      <x:c r="E14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46" ht="38" customHeight="1">
      <x:c r="A146" s="3" t="str">
        <x:v>Школа № 171</x:v>
      </x:c>
      <x:c r="B146" s="3" t="str">
        <x:v>competitiveness</x:v>
      </x:c>
      <x:c r="C146" s="3" t="n">
        <x:v>2024</x:v>
      </x:c>
      <x:c r="D146" s="3" t="n">
        <x:v>91</x:v>
      </x:c>
      <x:c r="E146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47" ht="38" customHeight="1">
      <x:c r="A147" s="3" t="str">
        <x:v>Лицей "Вторая школа"</x:v>
      </x:c>
      <x:c r="B147" s="3" t="str">
        <x:v>university-admissions</x:v>
      </x:c>
      <x:c r="C147" s="3" t="n">
        <x:v>2026</x:v>
      </x:c>
      <x:c r="D147" s="3" t="n">
        <x:v>18</x:v>
      </x:c>
      <x:c r="E147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48" ht="38" customHeight="1">
      <x:c r="A148" s="3" t="str">
        <x:v>Лицей "Вторая школа"</x:v>
      </x:c>
      <x:c r="B148" s="3" t="str">
        <x:v>competitiveness</x:v>
      </x:c>
      <x:c r="C148" s="3" t="n">
        <x:v>2026</x:v>
      </x:c>
      <x:c r="D148" s="3" t="n">
        <x:v>5</x:v>
      </x:c>
      <x:c r="E148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49" ht="38" customHeight="1">
      <x:c r="A149" s="3" t="str">
        <x:v>Лицей "Вторая школа"</x:v>
      </x:c>
      <x:c r="B149" s="3" t="str">
        <x:v>university-admissions</x:v>
      </x:c>
      <x:c r="C149" s="3" t="n">
        <x:v>2025</x:v>
      </x:c>
      <x:c r="D149" s="3" t="n">
        <x:v>18</x:v>
      </x:c>
      <x:c r="E149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50" ht="38" customHeight="1">
      <x:c r="A150" s="3" t="str">
        <x:v>Лицей "Вторая школа"</x:v>
      </x:c>
      <x:c r="B150" s="3" t="str">
        <x:v>competitiveness</x:v>
      </x:c>
      <x:c r="C150" s="3" t="n">
        <x:v>2025</x:v>
      </x:c>
      <x:c r="D150" s="3" t="n">
        <x:v>4</x:v>
      </x:c>
      <x:c r="E150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51" ht="38" customHeight="1">
      <x:c r="A151" s="3" t="str">
        <x:v>Лицей "Вторая школа"</x:v>
      </x:c>
      <x:c r="B151" s="3" t="str">
        <x:v>university-admissions</x:v>
      </x:c>
      <x:c r="C151" s="3" t="n">
        <x:v>2024</x:v>
      </x:c>
      <x:c r="D151" s="3" t="n">
        <x:v>19</x:v>
      </x:c>
      <x:c r="E151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52" ht="38" customHeight="1">
      <x:c r="A152" s="3" t="str">
        <x:v>Лицей "Вторая школа"</x:v>
      </x:c>
      <x:c r="B152" s="3" t="str">
        <x:v>competitiveness</x:v>
      </x:c>
      <x:c r="C152" s="3" t="n">
        <x:v>2024</x:v>
      </x:c>
      <x:c r="D152" s="3" t="n">
        <x:v>3</x:v>
      </x:c>
      <x:c r="E152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53" ht="38" customHeight="1">
      <x:c r="A153" s="3" t="str">
        <x:v>Лицей "Вторая школа"</x:v>
      </x:c>
      <x:c r="B153" s="3" t="str">
        <x:v>Олимпиадный: Общий рейтинг</x:v>
      </x:c>
      <x:c r="C153" s="3" t="str">
        <x:v>2023/24</x:v>
      </x:c>
      <x:c r="D153" s="3" t="str">
        <x:v>2</x:v>
      </x:c>
      <x:c r="E153" s="10" t="str">
        <x:f>IFERROR(HYPERLINK("https://olimpiada.ru/article/1143","https://olimpiada.ru/article/1143"),"https://olimpiada.ru/article/1143")</x:f>
        <x:v>https://olimpiada.ru/article/1143</x:v>
      </x:c>
    </x:row>
    <x:row r="154" ht="38" customHeight="1">
      <x:c r="A154" s="3" t="str">
        <x:v>Лицей "Вторая школа"</x:v>
      </x:c>
      <x:c r="B154" s="3" t="str">
        <x:v>Олимпиадный: Естественные науки и технологии</x:v>
      </x:c>
      <x:c r="C154" s="3" t="str">
        <x:v>2023/24</x:v>
      </x:c>
      <x:c r="D154" s="3" t="str">
        <x:v>2</x:v>
      </x:c>
      <x:c r="E154" s="10" t="str">
        <x:f>IFERROR(HYPERLINK("https://olimpiada.ru/article/1143","https://olimpiada.ru/article/1143"),"https://olimpiada.ru/article/1143")</x:f>
        <x:v>https://olimpiada.ru/article/1143</x:v>
      </x:c>
    </x:row>
    <x:row r="155" ht="38" customHeight="1">
      <x:c r="A155" s="3" t="str">
        <x:v>Лицей "Вторая школа"</x:v>
      </x:c>
      <x:c r="B155" s="3" t="str">
        <x:v>Олимпиадный: Математика</x:v>
      </x:c>
      <x:c r="C155" s="3" t="str">
        <x:v>2023/24</x:v>
      </x:c>
      <x:c r="D155" s="3" t="str">
        <x:v>2</x:v>
      </x:c>
      <x:c r="E155" s="10" t="str">
        <x:f>IFERROR(HYPERLINK("https://olimpiada.ru/article/1143","https://olimpiada.ru/article/1143"),"https://olimpiada.ru/article/1143")</x:f>
        <x:v>https://olimpiada.ru/article/1143</x:v>
      </x:c>
    </x:row>
    <x:row r="156" ht="38" customHeight="1">
      <x:c r="A156" s="3" t="str">
        <x:v>Лицей "Вторая школа"</x:v>
      </x:c>
      <x:c r="B156" s="3" t="str">
        <x:v>Олимпиадный: Общий рейтинг</x:v>
      </x:c>
      <x:c r="C156" s="3" t="str">
        <x:v>2024/25</x:v>
      </x:c>
      <x:c r="D156" s="3" t="str">
        <x:v>2</x:v>
      </x:c>
      <x:c r="E156" s="10" t="str">
        <x:f>IFERROR(HYPERLINK("https://olimpiada.ru/article/1202","https://olimpiada.ru/article/1202"),"https://olimpiada.ru/article/1202")</x:f>
        <x:v>https://olimpiada.ru/article/1202</x:v>
      </x:c>
    </x:row>
    <x:row r="157" ht="38" customHeight="1">
      <x:c r="A157" s="3" t="str">
        <x:v>Лицей "Вторая школа"</x:v>
      </x:c>
      <x:c r="B157" s="3" t="str">
        <x:v>Олимпиадный: Естественные науки и технологии</x:v>
      </x:c>
      <x:c r="C157" s="3" t="str">
        <x:v>2024/25</x:v>
      </x:c>
      <x:c r="D157" s="3" t="str">
        <x:v>2</x:v>
      </x:c>
      <x:c r="E157" s="10" t="str">
        <x:f>IFERROR(HYPERLINK("https://olimpiada.ru/article/1202","https://olimpiada.ru/article/1202"),"https://olimpiada.ru/article/1202")</x:f>
        <x:v>https://olimpiada.ru/article/1202</x:v>
      </x:c>
    </x:row>
    <x:row r="158" ht="38" customHeight="1">
      <x:c r="A158" s="3" t="str">
        <x:v>Лицей "Вторая школа"</x:v>
      </x:c>
      <x:c r="B158" s="3" t="str">
        <x:v>Олимпиадный: Математика</x:v>
      </x:c>
      <x:c r="C158" s="3" t="str">
        <x:v>2024/25</x:v>
      </x:c>
      <x:c r="D158" s="3" t="str">
        <x:v>2</x:v>
      </x:c>
      <x:c r="E158" s="10" t="str">
        <x:f>IFERROR(HYPERLINK("https://olimpiada.ru/article/1202","https://olimpiada.ru/article/1202"),"https://olimpiada.ru/article/1202")</x:f>
        <x:v>https://olimpiada.ru/article/1202</x:v>
      </x:c>
    </x:row>
    <x:row r="159" ht="38" customHeight="1">
      <x:c r="A159" s="3" t="str">
        <x:v>Школа № 2107</x:v>
      </x:c>
      <x:c r="B159" s="3" t="str">
        <x:v>university-admissions</x:v>
      </x:c>
      <x:c r="C159" s="3" t="n">
        <x:v>2026</x:v>
      </x:c>
      <x:c r="D159" s="3" t="n">
        <x:v>19</x:v>
      </x:c>
      <x:c r="E159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60" ht="38" customHeight="1">
      <x:c r="A160" s="3" t="str">
        <x:v>Школа № 2107</x:v>
      </x:c>
      <x:c r="B160" s="3" t="str">
        <x:v>university-admissions</x:v>
      </x:c>
      <x:c r="C160" s="3" t="n">
        <x:v>2025</x:v>
      </x:c>
      <x:c r="D160" s="3" t="n">
        <x:v>21</x:v>
      </x:c>
      <x:c r="E160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61" ht="38" customHeight="1">
      <x:c r="A161" s="3" t="str">
        <x:v>Школа № 2107</x:v>
      </x:c>
      <x:c r="B161" s="3" t="str">
        <x:v>university-admissions</x:v>
      </x:c>
      <x:c r="C161" s="3" t="n">
        <x:v>2024</x:v>
      </x:c>
      <x:c r="D161" s="3" t="n">
        <x:v>21</x:v>
      </x:c>
      <x:c r="E161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62" ht="38" customHeight="1">
      <x:c r="A162" s="3" t="str">
        <x:v>Средняя школа "Знайка"</x:v>
      </x:c>
      <x:c r="B162" s="3" t="str">
        <x:v>university-admissions</x:v>
      </x:c>
      <x:c r="C162" s="3" t="n">
        <x:v>2026</x:v>
      </x:c>
      <x:c r="D162" s="3" t="n">
        <x:v>20</x:v>
      </x:c>
      <x:c r="E162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63" ht="38" customHeight="1">
      <x:c r="A163" s="3" t="str">
        <x:v>Средняя школа "Знайка"</x:v>
      </x:c>
      <x:c r="B163" s="3" t="str">
        <x:v>university-admissions</x:v>
      </x:c>
      <x:c r="C163" s="3" t="n">
        <x:v>2025</x:v>
      </x:c>
      <x:c r="D163" s="3" t="n">
        <x:v>30</x:v>
      </x:c>
      <x:c r="E163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64" ht="38" customHeight="1">
      <x:c r="A164" s="3" t="str">
        <x:v>Средняя школа "Знайка"</x:v>
      </x:c>
      <x:c r="B164" s="3" t="str">
        <x:v>university-admissions</x:v>
      </x:c>
      <x:c r="C164" s="3" t="n">
        <x:v>2024</x:v>
      </x:c>
      <x:c r="D164" s="3" t="n">
        <x:v>49</x:v>
      </x:c>
      <x:c r="E164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65" ht="38" customHeight="1">
      <x:c r="A165" s="3" t="str">
        <x:v>Курчатовская школа</x:v>
      </x:c>
      <x:c r="B165" s="3" t="str">
        <x:v>university-admissions</x:v>
      </x:c>
      <x:c r="C165" s="3" t="n">
        <x:v>2026</x:v>
      </x:c>
      <x:c r="D165" s="3" t="n">
        <x:v>21</x:v>
      </x:c>
      <x:c r="E165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66" ht="38" customHeight="1">
      <x:c r="A166" s="3" t="str">
        <x:v>Курчатовская школа</x:v>
      </x:c>
      <x:c r="B166" s="3" t="str">
        <x:v>university-admissions</x:v>
      </x:c>
      <x:c r="C166" s="3" t="n">
        <x:v>2025</x:v>
      </x:c>
      <x:c r="D166" s="3" t="n">
        <x:v>22</x:v>
      </x:c>
      <x:c r="E166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67" ht="38" customHeight="1">
      <x:c r="A167" s="3" t="str">
        <x:v>Курчатовская школа</x:v>
      </x:c>
      <x:c r="B167" s="3" t="str">
        <x:v>competitiveness</x:v>
      </x:c>
      <x:c r="C167" s="3" t="n">
        <x:v>2025</x:v>
      </x:c>
      <x:c r="D167" s="3" t="n">
        <x:v>92</x:v>
      </x:c>
      <x:c r="E167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68" ht="38" customHeight="1">
      <x:c r="A168" s="3" t="str">
        <x:v>Курчатовская школа</x:v>
      </x:c>
      <x:c r="B168" s="3" t="str">
        <x:v>university-admissions</x:v>
      </x:c>
      <x:c r="C168" s="3" t="n">
        <x:v>2024</x:v>
      </x:c>
      <x:c r="D168" s="3" t="n">
        <x:v>27</x:v>
      </x:c>
      <x:c r="E168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69" ht="38" customHeight="1">
      <x:c r="A169" s="3" t="str">
        <x:v>Курчатовская школа</x:v>
      </x:c>
      <x:c r="B169" s="3" t="str">
        <x:v>competitiveness</x:v>
      </x:c>
      <x:c r="C169" s="3" t="n">
        <x:v>2024</x:v>
      </x:c>
      <x:c r="D169" s="3" t="n">
        <x:v>75</x:v>
      </x:c>
      <x:c r="E169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70" ht="38" customHeight="1">
      <x:c r="A170" s="3" t="str">
        <x:v>Курчатовская школа</x:v>
      </x:c>
      <x:c r="B170" s="3" t="str">
        <x:v>Олимпиадный: Общий рейтинг</x:v>
      </x:c>
      <x:c r="C170" s="3" t="str">
        <x:v>2023/24</x:v>
      </x:c>
      <x:c r="D170" s="3" t="str">
        <x:v>12-14</x:v>
      </x:c>
      <x:c r="E170" s="10" t="str">
        <x:f>IFERROR(HYPERLINK("https://olimpiada.ru/article/1143","https://olimpiada.ru/article/1143"),"https://olimpiada.ru/article/1143")</x:f>
        <x:v>https://olimpiada.ru/article/1143</x:v>
      </x:c>
    </x:row>
    <x:row r="171" ht="38" customHeight="1">
      <x:c r="A171" s="3" t="str">
        <x:v>Курчатовская школа</x:v>
      </x:c>
      <x:c r="B171" s="3" t="str">
        <x:v>Олимпиадный: Естественные науки и технологии</x:v>
      </x:c>
      <x:c r="C171" s="3" t="str">
        <x:v>2023/24</x:v>
      </x:c>
      <x:c r="D171" s="3" t="str">
        <x:v>10</x:v>
      </x:c>
      <x:c r="E171" s="10" t="str">
        <x:f>IFERROR(HYPERLINK("https://olimpiada.ru/article/1143","https://olimpiada.ru/article/1143"),"https://olimpiada.ru/article/1143")</x:f>
        <x:v>https://olimpiada.ru/article/1143</x:v>
      </x:c>
    </x:row>
    <x:row r="172" ht="38" customHeight="1">
      <x:c r="A172" s="3" t="str">
        <x:v>Курчатовская школа</x:v>
      </x:c>
      <x:c r="B172" s="3" t="str">
        <x:v>Олимпиадный: Общий рейтинг</x:v>
      </x:c>
      <x:c r="C172" s="3" t="str">
        <x:v>2024/25</x:v>
      </x:c>
      <x:c r="D172" s="3" t="str">
        <x:v>22</x:v>
      </x:c>
      <x:c r="E172" s="10" t="str">
        <x:f>IFERROR(HYPERLINK("https://olimpiada.ru/article/1202","https://olimpiada.ru/article/1202"),"https://olimpiada.ru/article/1202")</x:f>
        <x:v>https://olimpiada.ru/article/1202</x:v>
      </x:c>
    </x:row>
    <x:row r="173" ht="38" customHeight="1">
      <x:c r="A173" s="3" t="str">
        <x:v>Курчатовская школа</x:v>
      </x:c>
      <x:c r="B173" s="3" t="str">
        <x:v>Олимпиадный: Естественные науки и технологии</x:v>
      </x:c>
      <x:c r="C173" s="3" t="str">
        <x:v>2024/25</x:v>
      </x:c>
      <x:c r="D173" s="3" t="str">
        <x:v>Высокие результаты</x:v>
      </x:c>
      <x:c r="E173" s="10" t="str">
        <x:f>IFERROR(HYPERLINK("https://olimpiada.ru/article/1202","https://olimpiada.ru/article/1202"),"https://olimpiada.ru/article/1202")</x:f>
        <x:v>https://olimpiada.ru/article/1202</x:v>
      </x:c>
    </x:row>
    <x:row r="174" ht="38" customHeight="1">
      <x:c r="A174" s="3" t="str">
        <x:v>Школа № 1501</x:v>
      </x:c>
      <x:c r="B174" s="3" t="str">
        <x:v>university-admissions</x:v>
      </x:c>
      <x:c r="C174" s="3" t="n">
        <x:v>2026</x:v>
      </x:c>
      <x:c r="D174" s="3" t="n">
        <x:v>22</x:v>
      </x:c>
      <x:c r="E174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75" ht="38" customHeight="1">
      <x:c r="A175" s="3" t="str">
        <x:v>Школа № 1501</x:v>
      </x:c>
      <x:c r="B175" s="3" t="str">
        <x:v>university-admissions</x:v>
      </x:c>
      <x:c r="C175" s="3" t="n">
        <x:v>2025</x:v>
      </x:c>
      <x:c r="D175" s="3" t="n">
        <x:v>17</x:v>
      </x:c>
      <x:c r="E175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76" ht="38" customHeight="1">
      <x:c r="A176" s="3" t="str">
        <x:v>Школа № 1501</x:v>
      </x:c>
      <x:c r="B176" s="3" t="str">
        <x:v>university-admissions</x:v>
      </x:c>
      <x:c r="C176" s="3" t="n">
        <x:v>2024</x:v>
      </x:c>
      <x:c r="D176" s="3" t="n">
        <x:v>13</x:v>
      </x:c>
      <x:c r="E176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77" ht="38" customHeight="1">
      <x:c r="A177" s="3" t="str">
        <x:v>Школа № 1329</x:v>
      </x:c>
      <x:c r="B177" s="3" t="str">
        <x:v>university-admissions</x:v>
      </x:c>
      <x:c r="C177" s="3" t="n">
        <x:v>2026</x:v>
      </x:c>
      <x:c r="D177" s="3" t="n">
        <x:v>23</x:v>
      </x:c>
      <x:c r="E177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78" ht="38" customHeight="1">
      <x:c r="A178" s="3" t="str">
        <x:v>Школа № 1329</x:v>
      </x:c>
      <x:c r="B178" s="3" t="str">
        <x:v>university-admissions</x:v>
      </x:c>
      <x:c r="C178" s="3" t="n">
        <x:v>2025</x:v>
      </x:c>
      <x:c r="D178" s="3" t="n">
        <x:v>31</x:v>
      </x:c>
      <x:c r="E178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79" ht="38" customHeight="1">
      <x:c r="A179" s="3" t="str">
        <x:v>Школа № 1329</x:v>
      </x:c>
      <x:c r="B179" s="3" t="str">
        <x:v>university-admissions</x:v>
      </x:c>
      <x:c r="C179" s="3" t="n">
        <x:v>2024</x:v>
      </x:c>
      <x:c r="D179" s="3" t="n">
        <x:v>34</x:v>
      </x:c>
      <x:c r="E179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80" ht="38" customHeight="1">
      <x:c r="A180" s="3" t="str">
        <x:v>Школа № 1329</x:v>
      </x:c>
      <x:c r="B180" s="3" t="str">
        <x:v>Олимпиадный: Естественные науки и технологии</x:v>
      </x:c>
      <x:c r="C180" s="3" t="str">
        <x:v>2023/24</x:v>
      </x:c>
      <x:c r="D180" s="3" t="str">
        <x:v>Высокие результаты</x:v>
      </x:c>
      <x:c r="E180" s="10" t="str">
        <x:f>IFERROR(HYPERLINK("https://olimpiada.ru/article/1143","https://olimpiada.ru/article/1143"),"https://olimpiada.ru/article/1143")</x:f>
        <x:v>https://olimpiada.ru/article/1143</x:v>
      </x:c>
    </x:row>
    <x:row r="181" ht="38" customHeight="1">
      <x:c r="A181" s="3" t="str">
        <x:v>Школа № 1329</x:v>
      </x:c>
      <x:c r="B181" s="3" t="str">
        <x:v>Олимпиадный: Естественные науки и технологии</x:v>
      </x:c>
      <x:c r="C181" s="3" t="str">
        <x:v>2024/25</x:v>
      </x:c>
      <x:c r="D181" s="3" t="str">
        <x:v>Высокие результаты</x:v>
      </x:c>
      <x:c r="E181" s="10" t="str">
        <x:f>IFERROR(HYPERLINK("https://olimpiada.ru/article/1202","https://olimpiada.ru/article/1202"),"https://olimpiada.ru/article/1202")</x:f>
        <x:v>https://olimpiada.ru/article/1202</x:v>
      </x:c>
    </x:row>
    <x:row r="182" ht="38" customHeight="1">
      <x:c r="A182" s="3" t="str">
        <x:v>Физико-Математическая школа-интернат СФУ</x:v>
      </x:c>
      <x:c r="B182" s="3" t="str">
        <x:v>university-admissions</x:v>
      </x:c>
      <x:c r="C182" s="3" t="n">
        <x:v>2026</x:v>
      </x:c>
      <x:c r="D182" s="3" t="n">
        <x:v>24</x:v>
      </x:c>
      <x:c r="E182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83" ht="38" customHeight="1">
      <x:c r="A183" s="3" t="str">
        <x:v>Физико-Математическая школа-интернат СФУ</x:v>
      </x:c>
      <x:c r="B183" s="3" t="str">
        <x:v>competitiveness</x:v>
      </x:c>
      <x:c r="C183" s="3" t="n">
        <x:v>2026</x:v>
      </x:c>
      <x:c r="D183" s="3" t="n">
        <x:v>40</x:v>
      </x:c>
      <x:c r="E183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84" ht="38" customHeight="1">
      <x:c r="A184" s="3" t="str">
        <x:v>Физико-Математическая школа-интернат СФУ</x:v>
      </x:c>
      <x:c r="B184" s="3" t="str">
        <x:v>university-admissions</x:v>
      </x:c>
      <x:c r="C184" s="3" t="n">
        <x:v>2025</x:v>
      </x:c>
      <x:c r="D184" s="3" t="n">
        <x:v>23</x:v>
      </x:c>
      <x:c r="E18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85" ht="38" customHeight="1">
      <x:c r="A185" s="3" t="str">
        <x:v>Физико-Математическая школа-интернат СФУ</x:v>
      </x:c>
      <x:c r="B185" s="3" t="str">
        <x:v>competitiveness</x:v>
      </x:c>
      <x:c r="C185" s="3" t="n">
        <x:v>2025</x:v>
      </x:c>
      <x:c r="D185" s="3" t="n">
        <x:v>41</x:v>
      </x:c>
      <x:c r="E185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86" ht="38" customHeight="1">
      <x:c r="A186" s="3" t="str">
        <x:v>Физико-Математическая школа-интернат СФУ</x:v>
      </x:c>
      <x:c r="B186" s="3" t="str">
        <x:v>university-admissions</x:v>
      </x:c>
      <x:c r="C186" s="3" t="n">
        <x:v>2024</x:v>
      </x:c>
      <x:c r="D186" s="3" t="n">
        <x:v>87</x:v>
      </x:c>
      <x:c r="E186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87" ht="38" customHeight="1">
      <x:c r="A187" s="3" t="str">
        <x:v>Физико-Математическая школа-интернат СФУ</x:v>
      </x:c>
      <x:c r="B187" s="3" t="str">
        <x:v>competitiveness</x:v>
      </x:c>
      <x:c r="C187" s="3" t="n">
        <x:v>2024</x:v>
      </x:c>
      <x:c r="D187" s="3" t="n">
        <x:v>55</x:v>
      </x:c>
      <x:c r="E187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88" ht="38" customHeight="1">
      <x:c r="A188" s="3" t="str">
        <x:v>Школа № 1253</x:v>
      </x:c>
      <x:c r="B188" s="3" t="str">
        <x:v>university-admissions</x:v>
      </x:c>
      <x:c r="C188" s="3" t="n">
        <x:v>2026</x:v>
      </x:c>
      <x:c r="D188" s="3" t="n">
        <x:v>25</x:v>
      </x:c>
      <x:c r="E188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89" ht="38" customHeight="1">
      <x:c r="A189" s="3" t="str">
        <x:v>Школа № 1253</x:v>
      </x:c>
      <x:c r="B189" s="3" t="str">
        <x:v>university-admissions</x:v>
      </x:c>
      <x:c r="C189" s="3" t="n">
        <x:v>2025</x:v>
      </x:c>
      <x:c r="D189" s="3" t="n">
        <x:v>19</x:v>
      </x:c>
      <x:c r="E189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90" ht="38" customHeight="1">
      <x:c r="A190" s="3" t="str">
        <x:v>Школа № 1253</x:v>
      </x:c>
      <x:c r="B190" s="3" t="str">
        <x:v>university-admissions</x:v>
      </x:c>
      <x:c r="C190" s="3" t="n">
        <x:v>2024</x:v>
      </x:c>
      <x:c r="D190" s="3" t="n">
        <x:v>18</x:v>
      </x:c>
      <x:c r="E190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91" ht="38" customHeight="1">
      <x:c r="A191" s="3" t="str">
        <x:v>Лицей Финансового университета</x:v>
      </x:c>
      <x:c r="B191" s="3" t="str">
        <x:v>university-admissions</x:v>
      </x:c>
      <x:c r="C191" s="3" t="n">
        <x:v>2026</x:v>
      </x:c>
      <x:c r="D191" s="3" t="n">
        <x:v>26</x:v>
      </x:c>
      <x:c r="E191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92" ht="38" customHeight="1">
      <x:c r="A192" s="3" t="str">
        <x:v>Лицей Финансового университета</x:v>
      </x:c>
      <x:c r="B192" s="3" t="str">
        <x:v>competitiveness</x:v>
      </x:c>
      <x:c r="C192" s="3" t="n">
        <x:v>2026</x:v>
      </x:c>
      <x:c r="D192" s="3" t="n">
        <x:v>15</x:v>
      </x:c>
      <x:c r="E192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93" ht="38" customHeight="1">
      <x:c r="A193" s="3" t="str">
        <x:v>Лицей Финансового университета</x:v>
      </x:c>
      <x:c r="B193" s="3" t="str">
        <x:v>university-admissions</x:v>
      </x:c>
      <x:c r="C193" s="3" t="n">
        <x:v>2025</x:v>
      </x:c>
      <x:c r="D193" s="3" t="n">
        <x:v>27</x:v>
      </x:c>
      <x:c r="E193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94" ht="38" customHeight="1">
      <x:c r="A194" s="3" t="str">
        <x:v>Лицей Финансового университета</x:v>
      </x:c>
      <x:c r="B194" s="3" t="str">
        <x:v>competitiveness</x:v>
      </x:c>
      <x:c r="C194" s="3" t="n">
        <x:v>2025</x:v>
      </x:c>
      <x:c r="D194" s="3" t="n">
        <x:v>19</x:v>
      </x:c>
      <x:c r="E194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95" ht="38" customHeight="1">
      <x:c r="A195" s="3" t="str">
        <x:v>Лицей Финансового университета</x:v>
      </x:c>
      <x:c r="B195" s="3" t="str">
        <x:v>university-admissions</x:v>
      </x:c>
      <x:c r="C195" s="3" t="n">
        <x:v>2024</x:v>
      </x:c>
      <x:c r="D195" s="3" t="n">
        <x:v>25</x:v>
      </x:c>
      <x:c r="E19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96" ht="38" customHeight="1">
      <x:c r="A196" s="3" t="str">
        <x:v>Лицей Финансового университета</x:v>
      </x:c>
      <x:c r="B196" s="3" t="str">
        <x:v>competitiveness</x:v>
      </x:c>
      <x:c r="C196" s="3" t="n">
        <x:v>2024</x:v>
      </x:c>
      <x:c r="D196" s="3" t="n">
        <x:v>16</x:v>
      </x:c>
      <x:c r="E196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97" ht="38" customHeight="1">
      <x:c r="A197" s="3" t="str">
        <x:v>Лицей Финансового университета</x:v>
      </x:c>
      <x:c r="B197" s="3" t="str">
        <x:v>Олимпиадный: Общий рейтинг</x:v>
      </x:c>
      <x:c r="C197" s="3" t="str">
        <x:v>2023/24</x:v>
      </x:c>
      <x:c r="D197" s="3" t="str">
        <x:v>9-10</x:v>
      </x:c>
      <x:c r="E197" s="10" t="str">
        <x:f>IFERROR(HYPERLINK("https://olimpiada.ru/article/1143","https://olimpiada.ru/article/1143"),"https://olimpiada.ru/article/1143")</x:f>
        <x:v>https://olimpiada.ru/article/1143</x:v>
      </x:c>
    </x:row>
    <x:row r="198" ht="38" customHeight="1">
      <x:c r="A198" s="3" t="str">
        <x:v>Лицей Финансового университета</x:v>
      </x:c>
      <x:c r="B198" s="3" t="str">
        <x:v>Олимпиадный: Общий рейтинг</x:v>
      </x:c>
      <x:c r="C198" s="3" t="str">
        <x:v>2024/25</x:v>
      </x:c>
      <x:c r="D198" s="3" t="str">
        <x:v>10</x:v>
      </x:c>
      <x:c r="E198" s="10" t="str">
        <x:f>IFERROR(HYPERLINK("https://olimpiada.ru/article/1202","https://olimpiada.ru/article/1202"),"https://olimpiada.ru/article/1202")</x:f>
        <x:v>https://olimpiada.ru/article/1202</x:v>
      </x:c>
    </x:row>
    <x:row r="199" ht="38" customHeight="1">
      <x:c r="A199" s="3" t="str">
        <x:v>Школа № 2086</x:v>
      </x:c>
      <x:c r="B199" s="3" t="str">
        <x:v>university-admissions</x:v>
      </x:c>
      <x:c r="C199" s="3" t="n">
        <x:v>2026</x:v>
      </x:c>
      <x:c r="D199" s="3" t="n">
        <x:v>27</x:v>
      </x:c>
      <x:c r="E199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200" ht="38" customHeight="1">
      <x:c r="A200" s="3" t="str">
        <x:v>Школа № 2086</x:v>
      </x:c>
      <x:c r="B200" s="3" t="str">
        <x:v>competitiveness</x:v>
      </x:c>
      <x:c r="C200" s="3" t="n">
        <x:v>2026</x:v>
      </x:c>
      <x:c r="D200" s="3" t="n">
        <x:v>95</x:v>
      </x:c>
      <x:c r="E200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201" ht="38" customHeight="1">
      <x:c r="A201" s="3" t="str">
        <x:v>Школа № 2086</x:v>
      </x:c>
      <x:c r="B201" s="3" t="str">
        <x:v>university-admissions</x:v>
      </x:c>
      <x:c r="C201" s="3" t="n">
        <x:v>2025</x:v>
      </x:c>
      <x:c r="D201" s="3" t="n">
        <x:v>24</x:v>
      </x:c>
      <x:c r="E20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202" ht="38" customHeight="1">
      <x:c r="A202" s="3" t="str">
        <x:v>Школа № 2086</x:v>
      </x:c>
      <x:c r="B202" s="3" t="str">
        <x:v>competitiveness</x:v>
      </x:c>
      <x:c r="C202" s="3" t="n">
        <x:v>2025</x:v>
      </x:c>
      <x:c r="D202" s="3" t="n">
        <x:v>99</x:v>
      </x:c>
      <x:c r="E202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203" ht="38" customHeight="1">
      <x:c r="A203" s="3" t="str">
        <x:v>Школа № 2086</x:v>
      </x:c>
      <x:c r="B203" s="3" t="str">
        <x:v>university-admissions</x:v>
      </x:c>
      <x:c r="C203" s="3" t="n">
        <x:v>2024</x:v>
      </x:c>
      <x:c r="D203" s="3" t="n">
        <x:v>24</x:v>
      </x:c>
      <x:c r="E203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204" ht="38" customHeight="1">
      <x:c r="A204" s="3" t="str">
        <x:v>Школа № 2086</x:v>
      </x:c>
      <x:c r="B204" s="3" t="str">
        <x:v>competitiveness</x:v>
      </x:c>
      <x:c r="C204" s="3" t="n">
        <x:v>2024</x:v>
      </x:c>
      <x:c r="D204" s="3" t="n">
        <x:v>92</x:v>
      </x:c>
      <x:c r="E204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205" ht="38" customHeight="1">
      <x:c r="A205" s="3" t="str">
        <x:v>Школа № 2086</x:v>
      </x:c>
      <x:c r="B205" s="3" t="str">
        <x:v>Олимпиадный: Общий рейтинг</x:v>
      </x:c>
      <x:c r="C205" s="3" t="str">
        <x:v>2023/24</x:v>
      </x:c>
      <x:c r="D205" s="3" t="str">
        <x:v>29-32</x:v>
      </x:c>
      <x:c r="E205" s="10" t="str">
        <x:f>IFERROR(HYPERLINK("https://olimpiada.ru/article/1143","https://olimpiada.ru/article/1143"),"https://olimpiada.ru/article/1143")</x:f>
        <x:v>https://olimpiada.ru/article/1143</x:v>
      </x:c>
    </x:row>
    <x:row r="206" ht="38" customHeight="1">
      <x:c r="A206" s="3" t="str">
        <x:v>Школа № 2086</x:v>
      </x:c>
      <x:c r="B206" s="3" t="str">
        <x:v>Олимпиадный: Естественные науки и технологии</x:v>
      </x:c>
      <x:c r="C206" s="3" t="str">
        <x:v>2023/24</x:v>
      </x:c>
      <x:c r="D206" s="3" t="str">
        <x:v>Высокие результаты</x:v>
      </x:c>
      <x:c r="E206" s="10" t="str">
        <x:f>IFERROR(HYPERLINK("https://olimpiada.ru/article/1143","https://olimpiada.ru/article/1143"),"https://olimpiada.ru/article/1143")</x:f>
        <x:v>https://olimpiada.ru/article/1143</x:v>
      </x:c>
    </x:row>
    <x:row r="207" ht="38" customHeight="1">
      <x:c r="A207" s="3" t="str">
        <x:v>Школа № 2086</x:v>
      </x:c>
      <x:c r="B207" s="3" t="str">
        <x:v>Олимпиадный: Математика</x:v>
      </x:c>
      <x:c r="C207" s="3" t="str">
        <x:v>2023/24</x:v>
      </x:c>
      <x:c r="D207" s="3" t="str">
        <x:v>4</x:v>
      </x:c>
      <x:c r="E207" s="10" t="str">
        <x:f>IFERROR(HYPERLINK("https://olimpiada.ru/article/1143","https://olimpiada.ru/article/1143"),"https://olimpiada.ru/article/1143")</x:f>
        <x:v>https://olimpiada.ru/article/1143</x:v>
      </x:c>
    </x:row>
    <x:row r="208" ht="38" customHeight="1">
      <x:c r="A208" s="3" t="str">
        <x:v>Школа № 179</x:v>
      </x:c>
      <x:c r="B208" s="3" t="str">
        <x:v>university-admissions</x:v>
      </x:c>
      <x:c r="C208" s="3" t="n">
        <x:v>2026</x:v>
      </x:c>
      <x:c r="D208" s="3" t="n">
        <x:v>28</x:v>
      </x:c>
      <x:c r="E208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209" ht="38" customHeight="1">
      <x:c r="A209" s="3" t="str">
        <x:v>Школа № 179</x:v>
      </x:c>
      <x:c r="B209" s="3" t="str">
        <x:v>competitiveness</x:v>
      </x:c>
      <x:c r="C209" s="3" t="n">
        <x:v>2026</x:v>
      </x:c>
      <x:c r="D209" s="3" t="n">
        <x:v>7</x:v>
      </x:c>
      <x:c r="E209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210" ht="38" customHeight="1">
      <x:c r="A210" s="3" t="str">
        <x:v>Школа № 179</x:v>
      </x:c>
      <x:c r="B210" s="3" t="str">
        <x:v>university-admissions</x:v>
      </x:c>
      <x:c r="C210" s="3" t="n">
        <x:v>2025</x:v>
      </x:c>
      <x:c r="D210" s="3" t="n">
        <x:v>34</x:v>
      </x:c>
      <x:c r="E210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211" ht="38" customHeight="1">
      <x:c r="A211" s="3" t="str">
        <x:v>Школа № 179</x:v>
      </x:c>
      <x:c r="B211" s="3" t="str">
        <x:v>competitiveness</x:v>
      </x:c>
      <x:c r="C211" s="3" t="n">
        <x:v>2025</x:v>
      </x:c>
      <x:c r="D211" s="3" t="n">
        <x:v>6</x:v>
      </x:c>
      <x:c r="E211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212" ht="38" customHeight="1">
      <x:c r="A212" s="3" t="str">
        <x:v>Школа № 179</x:v>
      </x:c>
      <x:c r="B212" s="3" t="str">
        <x:v>university-admissions</x:v>
      </x:c>
      <x:c r="C212" s="3" t="n">
        <x:v>2024</x:v>
      </x:c>
      <x:c r="D212" s="3" t="n">
        <x:v>29</x:v>
      </x:c>
      <x:c r="E21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213" ht="38" customHeight="1">
      <x:c r="A213" s="3" t="str">
        <x:v>Школа № 179</x:v>
      </x:c>
      <x:c r="B213" s="3" t="str">
        <x:v>competitiveness</x:v>
      </x:c>
      <x:c r="C213" s="3" t="n">
        <x:v>2024</x:v>
      </x:c>
      <x:c r="D213" s="3" t="n">
        <x:v>6</x:v>
      </x:c>
      <x:c r="E213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214" ht="38" customHeight="1">
      <x:c r="A214" s="3" t="str">
        <x:v>Школа № 179</x:v>
      </x:c>
      <x:c r="B214" s="3" t="str">
        <x:v>Олимпиадный: Общий рейтинг</x:v>
      </x:c>
      <x:c r="C214" s="3" t="str">
        <x:v>2023/24</x:v>
      </x:c>
      <x:c r="D214" s="3" t="str">
        <x:v>8</x:v>
      </x:c>
      <x:c r="E214" s="10" t="str">
        <x:f>IFERROR(HYPERLINK("https://olimpiada.ru/article/1143","https://olimpiada.ru/article/1143"),"https://olimpiada.ru/article/1143")</x:f>
        <x:v>https://olimpiada.ru/article/1143</x:v>
      </x:c>
    </x:row>
    <x:row r="215" ht="38" customHeight="1">
      <x:c r="A215" s="3" t="str">
        <x:v>Школа № 179</x:v>
      </x:c>
      <x:c r="B215" s="3" t="str">
        <x:v>Олимпиадный: Естественные науки и технологии</x:v>
      </x:c>
      <x:c r="C215" s="3" t="str">
        <x:v>2023/24</x:v>
      </x:c>
      <x:c r="D215" s="3" t="str">
        <x:v>6</x:v>
      </x:c>
      <x:c r="E215" s="10" t="str">
        <x:f>IFERROR(HYPERLINK("https://olimpiada.ru/article/1143","https://olimpiada.ru/article/1143"),"https://olimpiada.ru/article/1143")</x:f>
        <x:v>https://olimpiada.ru/article/1143</x:v>
      </x:c>
    </x:row>
    <x:row r="216" ht="38" customHeight="1">
      <x:c r="A216" s="3" t="str">
        <x:v>Школа № 179</x:v>
      </x:c>
      <x:c r="B216" s="3" t="str">
        <x:v>Олимпиадный: Математика</x:v>
      </x:c>
      <x:c r="C216" s="3" t="str">
        <x:v>2023/24</x:v>
      </x:c>
      <x:c r="D216" s="3" t="str">
        <x:v>7-12</x:v>
      </x:c>
      <x:c r="E216" s="10" t="str">
        <x:f>IFERROR(HYPERLINK("https://olimpiada.ru/article/1143","https://olimpiada.ru/article/1143"),"https://olimpiada.ru/article/1143")</x:f>
        <x:v>https://olimpiada.ru/article/1143</x:v>
      </x:c>
    </x:row>
    <x:row r="217" ht="38" customHeight="1">
      <x:c r="A217" s="3" t="str">
        <x:v>Школа № 179</x:v>
      </x:c>
      <x:c r="B217" s="3" t="str">
        <x:v>Олимпиадный: Общий рейтинг</x:v>
      </x:c>
      <x:c r="C217" s="3" t="str">
        <x:v>2024/25</x:v>
      </x:c>
      <x:c r="D217" s="3" t="str">
        <x:v>6</x:v>
      </x:c>
      <x:c r="E217" s="10" t="str">
        <x:f>IFERROR(HYPERLINK("https://olimpiada.ru/article/1202","https://olimpiada.ru/article/1202"),"https://olimpiada.ru/article/1202")</x:f>
        <x:v>https://olimpiada.ru/article/1202</x:v>
      </x:c>
    </x:row>
    <x:row r="218" ht="38" customHeight="1">
      <x:c r="A218" s="3" t="str">
        <x:v>Школа № 179</x:v>
      </x:c>
      <x:c r="B218" s="3" t="str">
        <x:v>Олимпиадный: Естественные науки и технологии</x:v>
      </x:c>
      <x:c r="C218" s="3" t="str">
        <x:v>2024/25</x:v>
      </x:c>
      <x:c r="D218" s="3" t="str">
        <x:v>5</x:v>
      </x:c>
      <x:c r="E218" s="10" t="str">
        <x:f>IFERROR(HYPERLINK("https://olimpiada.ru/article/1202","https://olimpiada.ru/article/1202"),"https://olimpiada.ru/article/1202")</x:f>
        <x:v>https://olimpiada.ru/article/1202</x:v>
      </x:c>
    </x:row>
    <x:row r="219" ht="38" customHeight="1">
      <x:c r="A219" s="3" t="str">
        <x:v>Школа № 179</x:v>
      </x:c>
      <x:c r="B219" s="3" t="str">
        <x:v>Олимпиадный: Математика</x:v>
      </x:c>
      <x:c r="C219" s="3" t="str">
        <x:v>2024/25</x:v>
      </x:c>
      <x:c r="D219" s="3" t="str">
        <x:v>3</x:v>
      </x:c>
      <x:c r="E219" s="10" t="str">
        <x:f>IFERROR(HYPERLINK("https://olimpiada.ru/article/1202","https://olimpiada.ru/article/1202"),"https://olimpiada.ru/article/1202")</x:f>
        <x:v>https://olimpiada.ru/article/1202</x:v>
      </x:c>
    </x:row>
    <x:row r="220" ht="38" customHeight="1">
      <x:c r="A220" s="3" t="str">
        <x:v>Школа № 2070 имени Героя Советского Союза Г.А. Вартаняна</x:v>
      </x:c>
      <x:c r="B220" s="3" t="str">
        <x:v>university-admissions</x:v>
      </x:c>
      <x:c r="C220" s="3" t="n">
        <x:v>2026</x:v>
      </x:c>
      <x:c r="D220" s="3" t="n">
        <x:v>29</x:v>
      </x:c>
      <x:c r="E22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221" ht="38" customHeight="1">
      <x:c r="A221" s="3" t="str">
        <x:v>Школа № 2070 имени Героя Советского Союза Г.А. Вартаняна</x:v>
      </x:c>
      <x:c r="B221" s="3" t="str">
        <x:v>university-admissions</x:v>
      </x:c>
      <x:c r="C221" s="3" t="n">
        <x:v>2025</x:v>
      </x:c>
      <x:c r="D221" s="3" t="n">
        <x:v>40</x:v>
      </x:c>
      <x:c r="E22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222" ht="38" customHeight="1">
      <x:c r="A222" s="3" t="str">
        <x:v>Школа № 2070 имени Героя Советского Союза Г.А. Вартаняна</x:v>
      </x:c>
      <x:c r="B222" s="3" t="str">
        <x:v>university-admissions</x:v>
      </x:c>
      <x:c r="C222" s="3" t="n">
        <x:v>2024</x:v>
      </x:c>
      <x:c r="D222" s="3" t="n">
        <x:v>61</x:v>
      </x:c>
      <x:c r="E22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223" ht="38" customHeight="1">
      <x:c r="A223" s="3" t="str">
        <x:v>Университетская гимназия МГУ имени М.В. Ломоносова</x:v>
      </x:c>
      <x:c r="B223" s="3" t="str">
        <x:v>university-admissions</x:v>
      </x:c>
      <x:c r="C223" s="3" t="n">
        <x:v>2026</x:v>
      </x:c>
      <x:c r="D223" s="3" t="n">
        <x:v>30</x:v>
      </x:c>
      <x:c r="E223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224" ht="38" customHeight="1">
      <x:c r="A224" s="3" t="str">
        <x:v>Университетская гимназия МГУ имени М.В. Ломоносова</x:v>
      </x:c>
      <x:c r="B224" s="3" t="str">
        <x:v>competitiveness</x:v>
      </x:c>
      <x:c r="C224" s="3" t="n">
        <x:v>2026</x:v>
      </x:c>
      <x:c r="D224" s="3" t="n">
        <x:v>6</x:v>
      </x:c>
      <x:c r="E224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225" ht="38" customHeight="1">
      <x:c r="A225" s="3" t="str">
        <x:v>Университетская гимназия МГУ имени М.В. Ломоносова</x:v>
      </x:c>
      <x:c r="B225" s="3" t="str">
        <x:v>university-admissions</x:v>
      </x:c>
      <x:c r="C225" s="3" t="n">
        <x:v>2025</x:v>
      </x:c>
      <x:c r="D225" s="3" t="n">
        <x:v>39</x:v>
      </x:c>
      <x:c r="E225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226" ht="38" customHeight="1">
      <x:c r="A226" s="3" t="str">
        <x:v>Университетская гимназия МГУ имени М.В. Ломоносова</x:v>
      </x:c>
      <x:c r="B226" s="3" t="str">
        <x:v>competitiveness</x:v>
      </x:c>
      <x:c r="C226" s="3" t="n">
        <x:v>2025</x:v>
      </x:c>
      <x:c r="D226" s="3" t="n">
        <x:v>9</x:v>
      </x:c>
      <x:c r="E226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227" ht="38" customHeight="1">
      <x:c r="A227" s="3" t="str">
        <x:v>Университетская гимназия МГУ имени М.В. Ломоносова</x:v>
      </x:c>
      <x:c r="B227" s="3" t="str">
        <x:v>university-admissions</x:v>
      </x:c>
      <x:c r="C227" s="3" t="n">
        <x:v>2024</x:v>
      </x:c>
      <x:c r="D227" s="3" t="n">
        <x:v>47</x:v>
      </x:c>
      <x:c r="E227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228" ht="38" customHeight="1">
      <x:c r="A228" s="3" t="str">
        <x:v>Университетская гимназия МГУ имени М.В. Ломоносова</x:v>
      </x:c>
      <x:c r="B228" s="3" t="str">
        <x:v>competitiveness</x:v>
      </x:c>
      <x:c r="C228" s="3" t="n">
        <x:v>2024</x:v>
      </x:c>
      <x:c r="D228" s="3" t="n">
        <x:v>12</x:v>
      </x:c>
      <x:c r="E228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229" ht="38" customHeight="1">
      <x:c r="A229" s="3" t="str">
        <x:v>Университетская гимназия МГУ имени М.В. Ломоносова</x:v>
      </x:c>
      <x:c r="B229" s="3" t="str">
        <x:v>Олимпиадный: Общий рейтинг</x:v>
      </x:c>
      <x:c r="C229" s="3" t="str">
        <x:v>2024/25</x:v>
      </x:c>
      <x:c r="D229" s="3" t="str">
        <x:v>28</x:v>
      </x:c>
      <x:c r="E229" s="10" t="str">
        <x:f>IFERROR(HYPERLINK("https://olimpiada.ru/article/1202","https://olimpiada.ru/article/1202"),"https://olimpiada.ru/article/1202")</x:f>
        <x:v>https://olimpiada.ru/article/1202</x:v>
      </x:c>
    </x:row>
    <x:row r="230" ht="38" customHeight="1">
      <x:c r="A230" s="3" t="str">
        <x:v>Академическая гимназия № 56</x:v>
      </x:c>
      <x:c r="B230" s="3" t="str">
        <x:v>university-admissions</x:v>
      </x:c>
      <x:c r="C230" s="3" t="n">
        <x:v>2026</x:v>
      </x:c>
      <x:c r="D230" s="3" t="n">
        <x:v>31</x:v>
      </x:c>
      <x:c r="E23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231" ht="38" customHeight="1">
      <x:c r="A231" s="3" t="str">
        <x:v>Академическая гимназия № 56</x:v>
      </x:c>
      <x:c r="B231" s="3" t="str">
        <x:v>university-admissions</x:v>
      </x:c>
      <x:c r="C231" s="3" t="n">
        <x:v>2025</x:v>
      </x:c>
      <x:c r="D231" s="3" t="n">
        <x:v>25</x:v>
      </x:c>
      <x:c r="E23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232" ht="38" customHeight="1">
      <x:c r="A232" s="3" t="str">
        <x:v>Академическая гимназия № 56</x:v>
      </x:c>
      <x:c r="B232" s="3" t="str">
        <x:v>university-admissions</x:v>
      </x:c>
      <x:c r="C232" s="3" t="n">
        <x:v>2024</x:v>
      </x:c>
      <x:c r="D232" s="3" t="n">
        <x:v>26</x:v>
      </x:c>
      <x:c r="E23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233" ht="38" customHeight="1">
      <x:c r="A233" s="3" t="str">
        <x:v>Школа № 1409</x:v>
      </x:c>
      <x:c r="B233" s="3" t="str">
        <x:v>university-admissions</x:v>
      </x:c>
      <x:c r="C233" s="3" t="n">
        <x:v>2026</x:v>
      </x:c>
      <x:c r="D233" s="3" t="n">
        <x:v>32</x:v>
      </x:c>
      <x:c r="E233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234" ht="38" customHeight="1">
      <x:c r="A234" s="3" t="str">
        <x:v>Школа № 1409</x:v>
      </x:c>
      <x:c r="B234" s="3" t="str">
        <x:v>university-admissions</x:v>
      </x:c>
      <x:c r="C234" s="3" t="n">
        <x:v>2025</x:v>
      </x:c>
      <x:c r="D234" s="3" t="n">
        <x:v>37</x:v>
      </x:c>
      <x:c r="E23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235" ht="38" customHeight="1">
      <x:c r="A235" s="3" t="str">
        <x:v>Школа № 1409</x:v>
      </x:c>
      <x:c r="B235" s="3" t="str">
        <x:v>university-admissions</x:v>
      </x:c>
      <x:c r="C235" s="3" t="n">
        <x:v>2024</x:v>
      </x:c>
      <x:c r="D235" s="3" t="n">
        <x:v>38</x:v>
      </x:c>
      <x:c r="E23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236" ht="38" customHeight="1">
      <x:c r="A236" s="3" t="str">
        <x:v>Академическая школа № 1534</x:v>
      </x:c>
      <x:c r="B236" s="3" t="str">
        <x:v>university-admissions</x:v>
      </x:c>
      <x:c r="C236" s="3" t="n">
        <x:v>2026</x:v>
      </x:c>
      <x:c r="D236" s="3" t="n">
        <x:v>33</x:v>
      </x:c>
      <x:c r="E236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237" ht="38" customHeight="1">
      <x:c r="A237" s="3" t="str">
        <x:v>Академическая школа № 1534</x:v>
      </x:c>
      <x:c r="B237" s="3" t="str">
        <x:v>competitiveness</x:v>
      </x:c>
      <x:c r="C237" s="3" t="n">
        <x:v>2026</x:v>
      </x:c>
      <x:c r="D237" s="3" t="n">
        <x:v>80</x:v>
      </x:c>
      <x:c r="E237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238" ht="38" customHeight="1">
      <x:c r="A238" s="3" t="str">
        <x:v>Академическая школа № 1534</x:v>
      </x:c>
      <x:c r="B238" s="3" t="str">
        <x:v>university-admissions</x:v>
      </x:c>
      <x:c r="C238" s="3" t="n">
        <x:v>2025</x:v>
      </x:c>
      <x:c r="D238" s="3" t="n">
        <x:v>35</x:v>
      </x:c>
      <x:c r="E238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239" ht="38" customHeight="1">
      <x:c r="A239" s="3" t="str">
        <x:v>Академическая школа № 1534</x:v>
      </x:c>
      <x:c r="B239" s="3" t="str">
        <x:v>competitiveness</x:v>
      </x:c>
      <x:c r="C239" s="3" t="n">
        <x:v>2025</x:v>
      </x:c>
      <x:c r="D239" s="3" t="n">
        <x:v>90</x:v>
      </x:c>
      <x:c r="E239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240" ht="38" customHeight="1">
      <x:c r="A240" s="3" t="str">
        <x:v>Академическая школа № 1534</x:v>
      </x:c>
      <x:c r="B240" s="3" t="str">
        <x:v>university-admissions</x:v>
      </x:c>
      <x:c r="C240" s="3" t="n">
        <x:v>2024</x:v>
      </x:c>
      <x:c r="D240" s="3" t="n">
        <x:v>30</x:v>
      </x:c>
      <x:c r="E240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241" ht="38" customHeight="1">
      <x:c r="A241" s="3" t="str">
        <x:v>Школа на Юго-Востоке имени Маршала В.И. Чуйкова</x:v>
      </x:c>
      <x:c r="B241" s="3" t="str">
        <x:v>university-admissions</x:v>
      </x:c>
      <x:c r="C241" s="3" t="n">
        <x:v>2026</x:v>
      </x:c>
      <x:c r="D241" s="3" t="n">
        <x:v>34</x:v>
      </x:c>
      <x:c r="E241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242" ht="38" customHeight="1">
      <x:c r="A242" s="3" t="str">
        <x:v>Школа на Юго-Востоке имени Маршала В.И. Чуйкова</x:v>
      </x:c>
      <x:c r="B242" s="3" t="str">
        <x:v>university-admissions</x:v>
      </x:c>
      <x:c r="C242" s="3" t="n">
        <x:v>2025</x:v>
      </x:c>
      <x:c r="D242" s="3" t="n">
        <x:v>26</x:v>
      </x:c>
      <x:c r="E242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243" ht="38" customHeight="1">
      <x:c r="A243" s="3" t="str">
        <x:v>Школа на Юго-Востоке имени Маршала В.И. Чуйкова</x:v>
      </x:c>
      <x:c r="B243" s="3" t="str">
        <x:v>university-admissions</x:v>
      </x:c>
      <x:c r="C243" s="3" t="n">
        <x:v>2024</x:v>
      </x:c>
      <x:c r="D243" s="3" t="n">
        <x:v>28</x:v>
      </x:c>
      <x:c r="E243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244" ht="38" customHeight="1">
      <x:c r="A244" s="3" t="str">
        <x:v>Школа на Юго-Востоке имени Маршала В.И. Чуйкова</x:v>
      </x:c>
      <x:c r="B244" s="3" t="str">
        <x:v>Олимпиадный: Общий рейтинг</x:v>
      </x:c>
      <x:c r="C244" s="3" t="str">
        <x:v>2023/24</x:v>
      </x:c>
      <x:c r="D244" s="3" t="str">
        <x:v>25-28</x:v>
      </x:c>
      <x:c r="E244" s="10" t="str">
        <x:f>IFERROR(HYPERLINK("https://olimpiada.ru/article/1143","https://olimpiada.ru/article/1143"),"https://olimpiada.ru/article/1143")</x:f>
        <x:v>https://olimpiada.ru/article/1143</x:v>
      </x:c>
    </x:row>
    <x:row r="245" ht="38" customHeight="1">
      <x:c r="A245" s="3" t="str">
        <x:v>Школа на Юго-Востоке имени Маршала В.И. Чуйкова</x:v>
      </x:c>
      <x:c r="B245" s="3" t="str">
        <x:v>Олимпиадный: Естественные науки и технологии</x:v>
      </x:c>
      <x:c r="C245" s="3" t="str">
        <x:v>2023/24</x:v>
      </x:c>
      <x:c r="D245" s="3" t="str">
        <x:v>Высокие результаты</x:v>
      </x:c>
      <x:c r="E245" s="10" t="str">
        <x:f>IFERROR(HYPERLINK("https://olimpiada.ru/article/1143","https://olimpiada.ru/article/1143"),"https://olimpiada.ru/article/1143")</x:f>
        <x:v>https://olimpiada.ru/article/1143</x:v>
      </x:c>
    </x:row>
    <x:row r="246" ht="38" customHeight="1">
      <x:c r="A246" s="3" t="str">
        <x:v>Школа на Юго-Востоке имени Маршала В.И. Чуйкова</x:v>
      </x:c>
      <x:c r="B246" s="3" t="str">
        <x:v>Олимпиадный: Математика</x:v>
      </x:c>
      <x:c r="C246" s="3" t="str">
        <x:v>2023/24</x:v>
      </x:c>
      <x:c r="D246" s="3" t="str">
        <x:v>Высокие результаты</x:v>
      </x:c>
      <x:c r="E246" s="10" t="str">
        <x:f>IFERROR(HYPERLINK("https://olimpiada.ru/article/1143","https://olimpiada.ru/article/1143"),"https://olimpiada.ru/article/1143")</x:f>
        <x:v>https://olimpiada.ru/article/1143</x:v>
      </x:c>
    </x:row>
    <x:row r="247" ht="38" customHeight="1">
      <x:c r="A247" s="3" t="str">
        <x:v>Школа на Юго-Востоке имени Маршала В.И. Чуйкова</x:v>
      </x:c>
      <x:c r="B247" s="3" t="str">
        <x:v>Олимпиадный: Общий рейтинг</x:v>
      </x:c>
      <x:c r="C247" s="3" t="str">
        <x:v>2024/25</x:v>
      </x:c>
      <x:c r="D247" s="3" t="str">
        <x:v>29-30</x:v>
      </x:c>
      <x:c r="E247" s="10" t="str">
        <x:f>IFERROR(HYPERLINK("https://olimpiada.ru/article/1202","https://olimpiada.ru/article/1202"),"https://olimpiada.ru/article/1202")</x:f>
        <x:v>https://olimpiada.ru/article/1202</x:v>
      </x:c>
    </x:row>
    <x:row r="248" ht="38" customHeight="1">
      <x:c r="A248" s="3" t="str">
        <x:v>Школа на Юго-Востоке имени Маршала В.И. Чуйкова</x:v>
      </x:c>
      <x:c r="B248" s="3" t="str">
        <x:v>Олимпиадный: Естественные науки и технологии</x:v>
      </x:c>
      <x:c r="C248" s="3" t="str">
        <x:v>2024/25</x:v>
      </x:c>
      <x:c r="D248" s="3" t="str">
        <x:v>Высокие результаты</x:v>
      </x:c>
      <x:c r="E248" s="10" t="str">
        <x:f>IFERROR(HYPERLINK("https://olimpiada.ru/article/1202","https://olimpiada.ru/article/1202"),"https://olimpiada.ru/article/1202")</x:f>
        <x:v>https://olimpiada.ru/article/1202</x:v>
      </x:c>
    </x:row>
    <x:row r="249" ht="38" customHeight="1">
      <x:c r="A249" s="3" t="str">
        <x:v>Школа № 1517</x:v>
      </x:c>
      <x:c r="B249" s="3" t="str">
        <x:v>university-admissions</x:v>
      </x:c>
      <x:c r="C249" s="3" t="n">
        <x:v>2026</x:v>
      </x:c>
      <x:c r="D249" s="3" t="n">
        <x:v>35</x:v>
      </x:c>
      <x:c r="E249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250" ht="38" customHeight="1">
      <x:c r="A250" s="3" t="str">
        <x:v>Школа № 1517</x:v>
      </x:c>
      <x:c r="B250" s="3" t="str">
        <x:v>university-admissions</x:v>
      </x:c>
      <x:c r="C250" s="3" t="n">
        <x:v>2025</x:v>
      </x:c>
      <x:c r="D250" s="3" t="n">
        <x:v>32</x:v>
      </x:c>
      <x:c r="E250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251" ht="38" customHeight="1">
      <x:c r="A251" s="3" t="str">
        <x:v>Школа № 1517</x:v>
      </x:c>
      <x:c r="B251" s="3" t="str">
        <x:v>university-admissions</x:v>
      </x:c>
      <x:c r="C251" s="3" t="n">
        <x:v>2024</x:v>
      </x:c>
      <x:c r="D251" s="3" t="n">
        <x:v>33</x:v>
      </x:c>
      <x:c r="E251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252" ht="38" customHeight="1">
      <x:c r="A252" s="3" t="str">
        <x:v>Инженерная школа № 1581</x:v>
      </x:c>
      <x:c r="B252" s="3" t="str">
        <x:v>university-admissions</x:v>
      </x:c>
      <x:c r="C252" s="3" t="n">
        <x:v>2026</x:v>
      </x:c>
      <x:c r="D252" s="3" t="n">
        <x:v>36</x:v>
      </x:c>
      <x:c r="E252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253" ht="38" customHeight="1">
      <x:c r="A253" s="3" t="str">
        <x:v>Инженерная школа № 1581</x:v>
      </x:c>
      <x:c r="B253" s="3" t="str">
        <x:v>competitiveness</x:v>
      </x:c>
      <x:c r="C253" s="3" t="n">
        <x:v>2026</x:v>
      </x:c>
      <x:c r="D253" s="3" t="n">
        <x:v>50</x:v>
      </x:c>
      <x:c r="E253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254" ht="38" customHeight="1">
      <x:c r="A254" s="3" t="str">
        <x:v>Инженерная школа № 1581</x:v>
      </x:c>
      <x:c r="B254" s="3" t="str">
        <x:v>university-admissions</x:v>
      </x:c>
      <x:c r="C254" s="3" t="n">
        <x:v>2025</x:v>
      </x:c>
      <x:c r="D254" s="3" t="n">
        <x:v>28</x:v>
      </x:c>
      <x:c r="E25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255" ht="38" customHeight="1">
      <x:c r="A255" s="3" t="str">
        <x:v>Инженерная школа № 1581</x:v>
      </x:c>
      <x:c r="B255" s="3" t="str">
        <x:v>competitiveness</x:v>
      </x:c>
      <x:c r="C255" s="3" t="n">
        <x:v>2025</x:v>
      </x:c>
      <x:c r="D255" s="3" t="n">
        <x:v>35</x:v>
      </x:c>
      <x:c r="E255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256" ht="38" customHeight="1">
      <x:c r="A256" s="3" t="str">
        <x:v>Инженерная школа № 1581</x:v>
      </x:c>
      <x:c r="B256" s="3" t="str">
        <x:v>university-admissions</x:v>
      </x:c>
      <x:c r="C256" s="3" t="n">
        <x:v>2024</x:v>
      </x:c>
      <x:c r="D256" s="3" t="n">
        <x:v>32</x:v>
      </x:c>
      <x:c r="E256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257" ht="38" customHeight="1">
      <x:c r="A257" s="3" t="str">
        <x:v>Инженерная школа № 1581</x:v>
      </x:c>
      <x:c r="B257" s="3" t="str">
        <x:v>competitiveness</x:v>
      </x:c>
      <x:c r="C257" s="3" t="n">
        <x:v>2024</x:v>
      </x:c>
      <x:c r="D257" s="3" t="n">
        <x:v>31</x:v>
      </x:c>
      <x:c r="E257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258" ht="38" customHeight="1">
      <x:c r="A258" s="3" t="str">
        <x:v>Школа № 1568 имени Пабло Неруды</x:v>
      </x:c>
      <x:c r="B258" s="3" t="str">
        <x:v>university-admissions</x:v>
      </x:c>
      <x:c r="C258" s="3" t="n">
        <x:v>2026</x:v>
      </x:c>
      <x:c r="D258" s="3" t="n">
        <x:v>37</x:v>
      </x:c>
      <x:c r="E258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259" ht="38" customHeight="1">
      <x:c r="A259" s="3" t="str">
        <x:v>Школа № 1568 имени Пабло Неруды</x:v>
      </x:c>
      <x:c r="B259" s="3" t="str">
        <x:v>competitiveness</x:v>
      </x:c>
      <x:c r="C259" s="3" t="n">
        <x:v>2026</x:v>
      </x:c>
      <x:c r="D259" s="3" t="n">
        <x:v>44</x:v>
      </x:c>
      <x:c r="E259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260" ht="38" customHeight="1">
      <x:c r="A260" s="3" t="str">
        <x:v>Школа № 1568 имени Пабло Неруды</x:v>
      </x:c>
      <x:c r="B260" s="3" t="str">
        <x:v>university-admissions</x:v>
      </x:c>
      <x:c r="C260" s="3" t="n">
        <x:v>2025</x:v>
      </x:c>
      <x:c r="D260" s="3" t="n">
        <x:v>33</x:v>
      </x:c>
      <x:c r="E260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261" ht="38" customHeight="1">
      <x:c r="A261" s="3" t="str">
        <x:v>Школа № 1568 имени Пабло Неруды</x:v>
      </x:c>
      <x:c r="B261" s="3" t="str">
        <x:v>competitiveness</x:v>
      </x:c>
      <x:c r="C261" s="3" t="n">
        <x:v>2025</x:v>
      </x:c>
      <x:c r="D261" s="3" t="n">
        <x:v>51</x:v>
      </x:c>
      <x:c r="E261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262" ht="38" customHeight="1">
      <x:c r="A262" s="3" t="str">
        <x:v>Школа № 1568 имени Пабло Неруды</x:v>
      </x:c>
      <x:c r="B262" s="3" t="str">
        <x:v>university-admissions</x:v>
      </x:c>
      <x:c r="C262" s="3" t="n">
        <x:v>2024</x:v>
      </x:c>
      <x:c r="D262" s="3" t="n">
        <x:v>22</x:v>
      </x:c>
      <x:c r="E26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263" ht="38" customHeight="1">
      <x:c r="A263" s="3" t="str">
        <x:v>Школа № 1568 имени Пабло Неруды</x:v>
      </x:c>
      <x:c r="B263" s="3" t="str">
        <x:v>competitiveness</x:v>
      </x:c>
      <x:c r="C263" s="3" t="n">
        <x:v>2024</x:v>
      </x:c>
      <x:c r="D263" s="3" t="n">
        <x:v>59</x:v>
      </x:c>
      <x:c r="E263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264" ht="38" customHeight="1">
      <x:c r="A264" s="3" t="str">
        <x:v>Школа № 1568 имени Пабло Неруды</x:v>
      </x:c>
      <x:c r="B264" s="3" t="str">
        <x:v>Олимпиадный: Математика</x:v>
      </x:c>
      <x:c r="C264" s="3" t="str">
        <x:v>2023/24</x:v>
      </x:c>
      <x:c r="D264" s="3" t="str">
        <x:v>Высокие результаты</x:v>
      </x:c>
      <x:c r="E264" s="10" t="str">
        <x:f>IFERROR(HYPERLINK("https://olimpiada.ru/article/1143","https://olimpiada.ru/article/1143"),"https://olimpiada.ru/article/1143")</x:f>
        <x:v>https://olimpiada.ru/article/1143</x:v>
      </x:c>
    </x:row>
    <x:row r="265" ht="38" customHeight="1">
      <x:c r="A265" s="3" t="str">
        <x:v>Школа № 1568 имени Пабло Неруды</x:v>
      </x:c>
      <x:c r="B265" s="3" t="str">
        <x:v>Олимпиадный: Общий рейтинг</x:v>
      </x:c>
      <x:c r="C265" s="3" t="str">
        <x:v>2024/25</x:v>
      </x:c>
      <x:c r="D265" s="3" t="str">
        <x:v>23</x:v>
      </x:c>
      <x:c r="E265" s="10" t="str">
        <x:f>IFERROR(HYPERLINK("https://olimpiada.ru/article/1202","https://olimpiada.ru/article/1202"),"https://olimpiada.ru/article/1202")</x:f>
        <x:v>https://olimpiada.ru/article/1202</x:v>
      </x:c>
    </x:row>
    <x:row r="266" ht="38" customHeight="1">
      <x:c r="A266" s="3" t="str">
        <x:v>Школа № 1568 имени Пабло Неруды</x:v>
      </x:c>
      <x:c r="B266" s="3" t="str">
        <x:v>Олимпиадный: Естественные науки и технологии</x:v>
      </x:c>
      <x:c r="C266" s="3" t="str">
        <x:v>2024/25</x:v>
      </x:c>
      <x:c r="D266" s="3" t="str">
        <x:v>Высокие результаты</x:v>
      </x:c>
      <x:c r="E266" s="10" t="str">
        <x:f>IFERROR(HYPERLINK("https://olimpiada.ru/article/1202","https://olimpiada.ru/article/1202"),"https://olimpiada.ru/article/1202")</x:f>
        <x:v>https://olimpiada.ru/article/1202</x:v>
      </x:c>
    </x:row>
    <x:row r="267" ht="38" customHeight="1">
      <x:c r="A267" s="3" t="str">
        <x:v>Экономический лицей РЭУ им. Г.В. Плеханова</x:v>
      </x:c>
      <x:c r="B267" s="3" t="str">
        <x:v>university-admissions</x:v>
      </x:c>
      <x:c r="C267" s="3" t="n">
        <x:v>2026</x:v>
      </x:c>
      <x:c r="D267" s="3" t="n">
        <x:v>38</x:v>
      </x:c>
      <x:c r="E267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268" ht="38" customHeight="1">
      <x:c r="A268" s="3" t="str">
        <x:v>Экономический лицей РЭУ им. Г.В. Плеханова</x:v>
      </x:c>
      <x:c r="B268" s="3" t="str">
        <x:v>competitiveness</x:v>
      </x:c>
      <x:c r="C268" s="3" t="n">
        <x:v>2026</x:v>
      </x:c>
      <x:c r="D268" s="3" t="n">
        <x:v>64</x:v>
      </x:c>
      <x:c r="E268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269" ht="38" customHeight="1">
      <x:c r="A269" s="3" t="str">
        <x:v>Экономический лицей РЭУ им. Г.В. Плеханова</x:v>
      </x:c>
      <x:c r="B269" s="3" t="str">
        <x:v>university-admissions</x:v>
      </x:c>
      <x:c r="C269" s="3" t="n">
        <x:v>2025</x:v>
      </x:c>
      <x:c r="D269" s="3" t="n">
        <x:v>44</x:v>
      </x:c>
      <x:c r="E269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270" ht="38" customHeight="1">
      <x:c r="A270" s="3" t="str">
        <x:v>Экономический лицей РЭУ им. Г.В. Плеханова</x:v>
      </x:c>
      <x:c r="B270" s="3" t="str">
        <x:v>competitiveness</x:v>
      </x:c>
      <x:c r="C270" s="3" t="n">
        <x:v>2025</x:v>
      </x:c>
      <x:c r="D270" s="3" t="n">
        <x:v>58</x:v>
      </x:c>
      <x:c r="E270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271" ht="38" customHeight="1">
      <x:c r="A271" s="3" t="str">
        <x:v>Экономический лицей РЭУ им. Г.В. Плеханова</x:v>
      </x:c>
      <x:c r="B271" s="3" t="str">
        <x:v>university-admissions</x:v>
      </x:c>
      <x:c r="C271" s="3" t="n">
        <x:v>2024</x:v>
      </x:c>
      <x:c r="D271" s="3" t="n">
        <x:v>43</x:v>
      </x:c>
      <x:c r="E271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272" ht="38" customHeight="1">
      <x:c r="A272" s="3" t="str">
        <x:v>Экономический лицей РЭУ им. Г.В. Плеханова</x:v>
      </x:c>
      <x:c r="B272" s="3" t="str">
        <x:v>competitiveness</x:v>
      </x:c>
      <x:c r="C272" s="3" t="n">
        <x:v>2024</x:v>
      </x:c>
      <x:c r="D272" s="3" t="n">
        <x:v>45</x:v>
      </x:c>
      <x:c r="E272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273" ht="38" customHeight="1">
      <x:c r="A273" s="3" t="str">
        <x:v>Школа № 1547</x:v>
      </x:c>
      <x:c r="B273" s="3" t="str">
        <x:v>university-admissions</x:v>
      </x:c>
      <x:c r="C273" s="3" t="n">
        <x:v>2026</x:v>
      </x:c>
      <x:c r="D273" s="3" t="n">
        <x:v>39</x:v>
      </x:c>
      <x:c r="E273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274" ht="38" customHeight="1">
      <x:c r="A274" s="3" t="str">
        <x:v>Школа № 1547</x:v>
      </x:c>
      <x:c r="B274" s="3" t="str">
        <x:v>university-admissions</x:v>
      </x:c>
      <x:c r="C274" s="3" t="n">
        <x:v>2025</x:v>
      </x:c>
      <x:c r="D274" s="3" t="n">
        <x:v>29</x:v>
      </x:c>
      <x:c r="E27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275" ht="38" customHeight="1">
      <x:c r="A275" s="3" t="str">
        <x:v>Школа № 1547</x:v>
      </x:c>
      <x:c r="B275" s="3" t="str">
        <x:v>university-admissions</x:v>
      </x:c>
      <x:c r="C275" s="3" t="n">
        <x:v>2024</x:v>
      </x:c>
      <x:c r="D275" s="3" t="n">
        <x:v>23</x:v>
      </x:c>
      <x:c r="E27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276" ht="38" customHeight="1">
      <x:c r="A276" s="3" t="str">
        <x:v>Школа № 2007 ФМШ</x:v>
      </x:c>
      <x:c r="B276" s="3" t="str">
        <x:v>university-admissions</x:v>
      </x:c>
      <x:c r="C276" s="3" t="n">
        <x:v>2026</x:v>
      </x:c>
      <x:c r="D276" s="3" t="n">
        <x:v>40</x:v>
      </x:c>
      <x:c r="E276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277" ht="38" customHeight="1">
      <x:c r="A277" s="3" t="str">
        <x:v>Школа № 2007 ФМШ</x:v>
      </x:c>
      <x:c r="B277" s="3" t="str">
        <x:v>competitiveness</x:v>
      </x:c>
      <x:c r="C277" s="3" t="n">
        <x:v>2026</x:v>
      </x:c>
      <x:c r="D277" s="3" t="n">
        <x:v>11</x:v>
      </x:c>
      <x:c r="E277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278" ht="38" customHeight="1">
      <x:c r="A278" s="3" t="str">
        <x:v>Школа № 2007 ФМШ</x:v>
      </x:c>
      <x:c r="B278" s="3" t="str">
        <x:v>university-admissions</x:v>
      </x:c>
      <x:c r="C278" s="3" t="n">
        <x:v>2025</x:v>
      </x:c>
      <x:c r="D278" s="3" t="n">
        <x:v>43</x:v>
      </x:c>
      <x:c r="E278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279" ht="38" customHeight="1">
      <x:c r="A279" s="3" t="str">
        <x:v>Школа № 2007 ФМШ</x:v>
      </x:c>
      <x:c r="B279" s="3" t="str">
        <x:v>competitiveness</x:v>
      </x:c>
      <x:c r="C279" s="3" t="n">
        <x:v>2025</x:v>
      </x:c>
      <x:c r="D279" s="3" t="n">
        <x:v>10</x:v>
      </x:c>
      <x:c r="E279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280" ht="38" customHeight="1">
      <x:c r="A280" s="3" t="str">
        <x:v>Школа № 2007 ФМШ</x:v>
      </x:c>
      <x:c r="B280" s="3" t="str">
        <x:v>university-admissions</x:v>
      </x:c>
      <x:c r="C280" s="3" t="n">
        <x:v>2024</x:v>
      </x:c>
      <x:c r="D280" s="3" t="n">
        <x:v>39</x:v>
      </x:c>
      <x:c r="E280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281" ht="38" customHeight="1">
      <x:c r="A281" s="3" t="str">
        <x:v>Школа № 2007 ФМШ</x:v>
      </x:c>
      <x:c r="B281" s="3" t="str">
        <x:v>competitiveness</x:v>
      </x:c>
      <x:c r="C281" s="3" t="n">
        <x:v>2024</x:v>
      </x:c>
      <x:c r="D281" s="3" t="n">
        <x:v>24</x:v>
      </x:c>
      <x:c r="E281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282" ht="38" customHeight="1">
      <x:c r="A282" s="3" t="str">
        <x:v>Школа № 2007 ФМШ</x:v>
      </x:c>
      <x:c r="B282" s="3" t="str">
        <x:v>Олимпиадный: Общий рейтинг</x:v>
      </x:c>
      <x:c r="C282" s="3" t="str">
        <x:v>2023/24</x:v>
      </x:c>
      <x:c r="D282" s="3" t="str">
        <x:v>25-28</x:v>
      </x:c>
      <x:c r="E282" s="10" t="str">
        <x:f>IFERROR(HYPERLINK("https://olimpiada.ru/article/1143","https://olimpiada.ru/article/1143"),"https://olimpiada.ru/article/1143")</x:f>
        <x:v>https://olimpiada.ru/article/1143</x:v>
      </x:c>
    </x:row>
    <x:row r="283" ht="38" customHeight="1">
      <x:c r="A283" s="3" t="str">
        <x:v>Школа № 2007 ФМШ</x:v>
      </x:c>
      <x:c r="B283" s="3" t="str">
        <x:v>Олимпиадный: Естественные науки и технологии</x:v>
      </x:c>
      <x:c r="C283" s="3" t="str">
        <x:v>2023/24</x:v>
      </x:c>
      <x:c r="D283" s="3" t="str">
        <x:v>Высокие результаты</x:v>
      </x:c>
      <x:c r="E283" s="10" t="str">
        <x:f>IFERROR(HYPERLINK("https://olimpiada.ru/article/1143","https://olimpiada.ru/article/1143"),"https://olimpiada.ru/article/1143")</x:f>
        <x:v>https://olimpiada.ru/article/1143</x:v>
      </x:c>
    </x:row>
    <x:row r="284" ht="38" customHeight="1">
      <x:c r="A284" s="3" t="str">
        <x:v>Школа № 2007 ФМШ</x:v>
      </x:c>
      <x:c r="B284" s="3" t="str">
        <x:v>Олимпиадный: Математика</x:v>
      </x:c>
      <x:c r="C284" s="3" t="str">
        <x:v>2023/24</x:v>
      </x:c>
      <x:c r="D284" s="3" t="str">
        <x:v>Высокие результаты</x:v>
      </x:c>
      <x:c r="E284" s="10" t="str">
        <x:f>IFERROR(HYPERLINK("https://olimpiada.ru/article/1143","https://olimpiada.ru/article/1143"),"https://olimpiada.ru/article/1143")</x:f>
        <x:v>https://olimpiada.ru/article/1143</x:v>
      </x:c>
    </x:row>
    <x:row r="285" ht="38" customHeight="1">
      <x:c r="A285" s="3" t="str">
        <x:v>Школа № 2007 ФМШ</x:v>
      </x:c>
      <x:c r="B285" s="3" t="str">
        <x:v>Олимпиадный: Общий рейтинг</x:v>
      </x:c>
      <x:c r="C285" s="3" t="str">
        <x:v>2024/25</x:v>
      </x:c>
      <x:c r="D285" s="3" t="str">
        <x:v>29-30</x:v>
      </x:c>
      <x:c r="E285" s="10" t="str">
        <x:f>IFERROR(HYPERLINK("https://olimpiada.ru/article/1202","https://olimpiada.ru/article/1202"),"https://olimpiada.ru/article/1202")</x:f>
        <x:v>https://olimpiada.ru/article/1202</x:v>
      </x:c>
    </x:row>
    <x:row r="286" ht="38" customHeight="1">
      <x:c r="A286" s="3" t="str">
        <x:v>Школа № 2007 ФМШ</x:v>
      </x:c>
      <x:c r="B286" s="3" t="str">
        <x:v>Олимпиадный: Естественные науки и технологии</x:v>
      </x:c>
      <x:c r="C286" s="3" t="str">
        <x:v>2024/25</x:v>
      </x:c>
      <x:c r="D286" s="3" t="str">
        <x:v>Высокие результаты</x:v>
      </x:c>
      <x:c r="E286" s="10" t="str">
        <x:f>IFERROR(HYPERLINK("https://olimpiada.ru/article/1202","https://olimpiada.ru/article/1202"),"https://olimpiada.ru/article/1202")</x:f>
        <x:v>https://olimpiada.ru/article/1202</x:v>
      </x:c>
    </x:row>
    <x:row r="287" ht="38" customHeight="1">
      <x:c r="A287" s="3" t="str">
        <x:v>Школа № 2007 ФМШ</x:v>
      </x:c>
      <x:c r="B287" s="3" t="str">
        <x:v>Олимпиадный: Математика</x:v>
      </x:c>
      <x:c r="C287" s="3" t="str">
        <x:v>2024/25</x:v>
      </x:c>
      <x:c r="D287" s="3" t="str">
        <x:v>7-9</x:v>
      </x:c>
      <x:c r="E287" s="10" t="str">
        <x:f>IFERROR(HYPERLINK("https://olimpiada.ru/article/1202","https://olimpiada.ru/article/1202"),"https://olimpiada.ru/article/1202")</x:f>
        <x:v>https://olimpiada.ru/article/1202</x:v>
      </x:c>
    </x:row>
    <x:row r="288" ht="38" customHeight="1">
      <x:c r="A288" s="3" t="str">
        <x:v>Лицей при ТПУ</x:v>
      </x:c>
      <x:c r="B288" s="3" t="str">
        <x:v>university-admissions</x:v>
      </x:c>
      <x:c r="C288" s="3" t="n">
        <x:v>2026</x:v>
      </x:c>
      <x:c r="D288" s="3" t="n">
        <x:v>41</x:v>
      </x:c>
      <x:c r="E288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289" ht="38" customHeight="1">
      <x:c r="A289" s="3" t="str">
        <x:v>Лицей при ТПУ</x:v>
      </x:c>
      <x:c r="B289" s="3" t="str">
        <x:v>competitiveness</x:v>
      </x:c>
      <x:c r="C289" s="3" t="n">
        <x:v>2026</x:v>
      </x:c>
      <x:c r="D289" s="3" t="n">
        <x:v>21</x:v>
      </x:c>
      <x:c r="E289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290" ht="38" customHeight="1">
      <x:c r="A290" s="3" t="str">
        <x:v>Лицей при ТПУ</x:v>
      </x:c>
      <x:c r="B290" s="3" t="str">
        <x:v>university-admissions</x:v>
      </x:c>
      <x:c r="C290" s="3" t="n">
        <x:v>2025</x:v>
      </x:c>
      <x:c r="D290" s="3" t="n">
        <x:v>45</x:v>
      </x:c>
      <x:c r="E290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291" ht="38" customHeight="1">
      <x:c r="A291" s="3" t="str">
        <x:v>Лицей при ТПУ</x:v>
      </x:c>
      <x:c r="B291" s="3" t="str">
        <x:v>competitiveness</x:v>
      </x:c>
      <x:c r="C291" s="3" t="n">
        <x:v>2025</x:v>
      </x:c>
      <x:c r="D291" s="3" t="n">
        <x:v>31</x:v>
      </x:c>
      <x:c r="E291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292" ht="38" customHeight="1">
      <x:c r="A292" s="3" t="str">
        <x:v>Лицей при ТПУ</x:v>
      </x:c>
      <x:c r="B292" s="3" t="str">
        <x:v>university-admissions</x:v>
      </x:c>
      <x:c r="C292" s="3" t="n">
        <x:v>2024</x:v>
      </x:c>
      <x:c r="D292" s="3" t="n">
        <x:v>36</x:v>
      </x:c>
      <x:c r="E29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293" ht="38" customHeight="1">
      <x:c r="A293" s="3" t="str">
        <x:v>Лицей при ТПУ</x:v>
      </x:c>
      <x:c r="B293" s="3" t="str">
        <x:v>competitiveness</x:v>
      </x:c>
      <x:c r="C293" s="3" t="n">
        <x:v>2024</x:v>
      </x:c>
      <x:c r="D293" s="3" t="n">
        <x:v>25</x:v>
      </x:c>
      <x:c r="E293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294" ht="38" customHeight="1">
      <x:c r="A294" s="3" t="str">
        <x:v>Санкт-Петербургский губернаторский физико-математический лицей № 30</x:v>
      </x:c>
      <x:c r="B294" s="3" t="str">
        <x:v>university-admissions</x:v>
      </x:c>
      <x:c r="C294" s="3" t="n">
        <x:v>2026</x:v>
      </x:c>
      <x:c r="D294" s="3" t="n">
        <x:v>42</x:v>
      </x:c>
      <x:c r="E294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295" ht="38" customHeight="1">
      <x:c r="A295" s="3" t="str">
        <x:v>Санкт-Петербургский губернаторский физико-математический лицей № 30</x:v>
      </x:c>
      <x:c r="B295" s="3" t="str">
        <x:v>competitiveness</x:v>
      </x:c>
      <x:c r="C295" s="3" t="n">
        <x:v>2026</x:v>
      </x:c>
      <x:c r="D295" s="3" t="n">
        <x:v>23</x:v>
      </x:c>
      <x:c r="E295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296" ht="38" customHeight="1">
      <x:c r="A296" s="3" t="str">
        <x:v>Санкт-Петербургский губернаторский физико-математический лицей № 30</x:v>
      </x:c>
      <x:c r="B296" s="3" t="str">
        <x:v>university-admissions</x:v>
      </x:c>
      <x:c r="C296" s="3" t="n">
        <x:v>2025</x:v>
      </x:c>
      <x:c r="D296" s="3" t="n">
        <x:v>38</x:v>
      </x:c>
      <x:c r="E296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297" ht="38" customHeight="1">
      <x:c r="A297" s="3" t="str">
        <x:v>Санкт-Петербургский губернаторский физико-математический лицей № 30</x:v>
      </x:c>
      <x:c r="B297" s="3" t="str">
        <x:v>competitiveness</x:v>
      </x:c>
      <x:c r="C297" s="3" t="n">
        <x:v>2025</x:v>
      </x:c>
      <x:c r="D297" s="3" t="n">
        <x:v>22</x:v>
      </x:c>
      <x:c r="E297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298" ht="38" customHeight="1">
      <x:c r="A298" s="3" t="str">
        <x:v>Санкт-Петербургский губернаторский физико-математический лицей № 30</x:v>
      </x:c>
      <x:c r="B298" s="3" t="str">
        <x:v>university-admissions</x:v>
      </x:c>
      <x:c r="C298" s="3" t="n">
        <x:v>2024</x:v>
      </x:c>
      <x:c r="D298" s="3" t="n">
        <x:v>35</x:v>
      </x:c>
      <x:c r="E298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299" ht="38" customHeight="1">
      <x:c r="A299" s="3" t="str">
        <x:v>Санкт-Петербургский губернаторский физико-математический лицей № 30</x:v>
      </x:c>
      <x:c r="B299" s="3" t="str">
        <x:v>competitiveness</x:v>
      </x:c>
      <x:c r="C299" s="3" t="n">
        <x:v>2024</x:v>
      </x:c>
      <x:c r="D299" s="3" t="n">
        <x:v>18</x:v>
      </x:c>
      <x:c r="E299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300" ht="38" customHeight="1">
      <x:c r="A300" s="3" t="str">
        <x:v>Санкт-Петербургский губернаторский физико-математический лицей № 30</x:v>
      </x:c>
      <x:c r="B300" s="3" t="str">
        <x:v>Олимпиадный: Математика</x:v>
      </x:c>
      <x:c r="C300" s="3" t="str">
        <x:v>2024/25</x:v>
      </x:c>
      <x:c r="D300" s="3" t="str">
        <x:v>Высокие результаты</x:v>
      </x:c>
      <x:c r="E300" s="10" t="str">
        <x:f>IFERROR(HYPERLINK("https://olimpiada.ru/article/1202","https://olimpiada.ru/article/1202"),"https://olimpiada.ru/article/1202")</x:f>
        <x:v>https://olimpiada.ru/article/1202</x:v>
      </x:c>
    </x:row>
    <x:row r="301" ht="38" customHeight="1">
      <x:c r="A301" s="3" t="str">
        <x:v>Школа № 444</x:v>
      </x:c>
      <x:c r="B301" s="3" t="str">
        <x:v>university-admissions</x:v>
      </x:c>
      <x:c r="C301" s="3" t="n">
        <x:v>2026</x:v>
      </x:c>
      <x:c r="D301" s="3" t="n">
        <x:v>43</x:v>
      </x:c>
      <x:c r="E301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302" ht="38" customHeight="1">
      <x:c r="A302" s="3" t="str">
        <x:v>Школа № 444</x:v>
      </x:c>
      <x:c r="B302" s="3" t="str">
        <x:v>university-admissions</x:v>
      </x:c>
      <x:c r="C302" s="3" t="n">
        <x:v>2025</x:v>
      </x:c>
      <x:c r="D302" s="3" t="n">
        <x:v>41</x:v>
      </x:c>
      <x:c r="E302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303" ht="38" customHeight="1">
      <x:c r="A303" s="3" t="str">
        <x:v>Школа № 444</x:v>
      </x:c>
      <x:c r="B303" s="3" t="str">
        <x:v>competitiveness</x:v>
      </x:c>
      <x:c r="C303" s="3" t="n">
        <x:v>2025</x:v>
      </x:c>
      <x:c r="D303" s="3" t="n">
        <x:v>85</x:v>
      </x:c>
      <x:c r="E303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304" ht="38" customHeight="1">
      <x:c r="A304" s="3" t="str">
        <x:v>Школа № 444</x:v>
      </x:c>
      <x:c r="B304" s="3" t="str">
        <x:v>university-admissions</x:v>
      </x:c>
      <x:c r="C304" s="3" t="n">
        <x:v>2024</x:v>
      </x:c>
      <x:c r="D304" s="3" t="n">
        <x:v>51</x:v>
      </x:c>
      <x:c r="E304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305" ht="38" customHeight="1">
      <x:c r="A305" s="3" t="str">
        <x:v>Школа № 444</x:v>
      </x:c>
      <x:c r="B305" s="3" t="str">
        <x:v>competitiveness</x:v>
      </x:c>
      <x:c r="C305" s="3" t="n">
        <x:v>2024</x:v>
      </x:c>
      <x:c r="D305" s="3" t="n">
        <x:v>76</x:v>
      </x:c>
      <x:c r="E305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306" ht="38" customHeight="1">
      <x:c r="A306" s="3" t="str">
        <x:v>Школа № 444</x:v>
      </x:c>
      <x:c r="B306" s="3" t="str">
        <x:v>Олимпиадный: Математика</x:v>
      </x:c>
      <x:c r="C306" s="3" t="str">
        <x:v>2023/24</x:v>
      </x:c>
      <x:c r="D306" s="3" t="str">
        <x:v>Высокие результаты</x:v>
      </x:c>
      <x:c r="E306" s="10" t="str">
        <x:f>IFERROR(HYPERLINK("https://olimpiada.ru/article/1143","https://olimpiada.ru/article/1143"),"https://olimpiada.ru/article/1143")</x:f>
        <x:v>https://olimpiada.ru/article/1143</x:v>
      </x:c>
    </x:row>
    <x:row r="307" ht="38" customHeight="1">
      <x:c r="A307" s="3" t="str">
        <x:v>Школа № 444</x:v>
      </x:c>
      <x:c r="B307" s="3" t="str">
        <x:v>Олимпиадный: Естественные науки и технологии</x:v>
      </x:c>
      <x:c r="C307" s="3" t="str">
        <x:v>2024/25</x:v>
      </x:c>
      <x:c r="D307" s="3" t="str">
        <x:v>Высокие результаты</x:v>
      </x:c>
      <x:c r="E307" s="10" t="str">
        <x:f>IFERROR(HYPERLINK("https://olimpiada.ru/article/1202","https://olimpiada.ru/article/1202"),"https://olimpiada.ru/article/1202")</x:f>
        <x:v>https://olimpiada.ru/article/1202</x:v>
      </x:c>
    </x:row>
    <x:row r="308" ht="38" customHeight="1">
      <x:c r="A308" s="3" t="str">
        <x:v>Школа "Летово"</x:v>
      </x:c>
      <x:c r="B308" s="3" t="str">
        <x:v>university-admissions</x:v>
      </x:c>
      <x:c r="C308" s="3" t="n">
        <x:v>2026</x:v>
      </x:c>
      <x:c r="D308" s="3" t="n">
        <x:v>44</x:v>
      </x:c>
      <x:c r="E308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309" ht="38" customHeight="1">
      <x:c r="A309" s="3" t="str">
        <x:v>Школа "Летово"</x:v>
      </x:c>
      <x:c r="B309" s="3" t="str">
        <x:v>competitiveness</x:v>
      </x:c>
      <x:c r="C309" s="3" t="n">
        <x:v>2026</x:v>
      </x:c>
      <x:c r="D309" s="3" t="n">
        <x:v>42</x:v>
      </x:c>
      <x:c r="E309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310" ht="38" customHeight="1">
      <x:c r="A310" s="3" t="str">
        <x:v>Школа "Летово"</x:v>
      </x:c>
      <x:c r="B310" s="3" t="str">
        <x:v>university-admissions</x:v>
      </x:c>
      <x:c r="C310" s="3" t="n">
        <x:v>2025</x:v>
      </x:c>
      <x:c r="D310" s="3" t="n">
        <x:v>36</x:v>
      </x:c>
      <x:c r="E310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311" ht="38" customHeight="1">
      <x:c r="A311" s="3" t="str">
        <x:v>Школа "Летово"</x:v>
      </x:c>
      <x:c r="B311" s="3" t="str">
        <x:v>competitiveness</x:v>
      </x:c>
      <x:c r="C311" s="3" t="n">
        <x:v>2025</x:v>
      </x:c>
      <x:c r="D311" s="3" t="n">
        <x:v>39</x:v>
      </x:c>
      <x:c r="E311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312" ht="38" customHeight="1">
      <x:c r="A312" s="3" t="str">
        <x:v>Школа "Летово"</x:v>
      </x:c>
      <x:c r="B312" s="3" t="str">
        <x:v>university-admissions</x:v>
      </x:c>
      <x:c r="C312" s="3" t="n">
        <x:v>2024</x:v>
      </x:c>
      <x:c r="D312" s="3" t="n">
        <x:v>31</x:v>
      </x:c>
      <x:c r="E31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313" ht="38" customHeight="1">
      <x:c r="A313" s="3" t="str">
        <x:v>Школа "Летово"</x:v>
      </x:c>
      <x:c r="B313" s="3" t="str">
        <x:v>competitiveness</x:v>
      </x:c>
      <x:c r="C313" s="3" t="n">
        <x:v>2024</x:v>
      </x:c>
      <x:c r="D313" s="3" t="n">
        <x:v>30</x:v>
      </x:c>
      <x:c r="E313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314" ht="38" customHeight="1">
      <x:c r="A314" s="3" t="str">
        <x:v>Школа "Летово"</x:v>
      </x:c>
      <x:c r="B314" s="3" t="str">
        <x:v>Олимпиадный: Общий рейтинг</x:v>
      </x:c>
      <x:c r="C314" s="3" t="str">
        <x:v>2023/24</x:v>
      </x:c>
      <x:c r="D314" s="3" t="str">
        <x:v>7</x:v>
      </x:c>
      <x:c r="E314" s="10" t="str">
        <x:f>IFERROR(HYPERLINK("https://olimpiada.ru/article/1143","https://olimpiada.ru/article/1143"),"https://olimpiada.ru/article/1143")</x:f>
        <x:v>https://olimpiada.ru/article/1143</x:v>
      </x:c>
    </x:row>
    <x:row r="315" ht="38" customHeight="1">
      <x:c r="A315" s="3" t="str">
        <x:v>Школа "Летово"</x:v>
      </x:c>
      <x:c r="B315" s="3" t="str">
        <x:v>Олимпиадный: Естественные науки и технологии</x:v>
      </x:c>
      <x:c r="C315" s="3" t="str">
        <x:v>2023/24</x:v>
      </x:c>
      <x:c r="D315" s="3" t="str">
        <x:v>7</x:v>
      </x:c>
      <x:c r="E315" s="10" t="str">
        <x:f>IFERROR(HYPERLINK("https://olimpiada.ru/article/1143","https://olimpiada.ru/article/1143"),"https://olimpiada.ru/article/1143")</x:f>
        <x:v>https://olimpiada.ru/article/1143</x:v>
      </x:c>
    </x:row>
    <x:row r="316" ht="38" customHeight="1">
      <x:c r="A316" s="3" t="str">
        <x:v>Школа "Летово"</x:v>
      </x:c>
      <x:c r="B316" s="3" t="str">
        <x:v>Олимпиадный: Математика</x:v>
      </x:c>
      <x:c r="C316" s="3" t="str">
        <x:v>2023/24</x:v>
      </x:c>
      <x:c r="D316" s="3" t="str">
        <x:v>Высокие результаты</x:v>
      </x:c>
      <x:c r="E316" s="10" t="str">
        <x:f>IFERROR(HYPERLINK("https://olimpiada.ru/article/1143","https://olimpiada.ru/article/1143"),"https://olimpiada.ru/article/1143")</x:f>
        <x:v>https://olimpiada.ru/article/1143</x:v>
      </x:c>
    </x:row>
    <x:row r="317" ht="38" customHeight="1">
      <x:c r="A317" s="3" t="str">
        <x:v>Школа "Летово"</x:v>
      </x:c>
      <x:c r="B317" s="3" t="str">
        <x:v>Олимпиадный: Общий рейтинг</x:v>
      </x:c>
      <x:c r="C317" s="3" t="str">
        <x:v>2024/25</x:v>
      </x:c>
      <x:c r="D317" s="3" t="str">
        <x:v>7</x:v>
      </x:c>
      <x:c r="E317" s="10" t="str">
        <x:f>IFERROR(HYPERLINK("https://olimpiada.ru/article/1202","https://olimpiada.ru/article/1202"),"https://olimpiada.ru/article/1202")</x:f>
        <x:v>https://olimpiada.ru/article/1202</x:v>
      </x:c>
    </x:row>
    <x:row r="318" ht="38" customHeight="1">
      <x:c r="A318" s="3" t="str">
        <x:v>Школа "Летово"</x:v>
      </x:c>
      <x:c r="B318" s="3" t="str">
        <x:v>Олимпиадный: Естественные науки и технологии</x:v>
      </x:c>
      <x:c r="C318" s="3" t="str">
        <x:v>2024/25</x:v>
      </x:c>
      <x:c r="D318" s="3" t="str">
        <x:v>8</x:v>
      </x:c>
      <x:c r="E318" s="10" t="str">
        <x:f>IFERROR(HYPERLINK("https://olimpiada.ru/article/1202","https://olimpiada.ru/article/1202"),"https://olimpiada.ru/article/1202")</x:f>
        <x:v>https://olimpiada.ru/article/1202</x:v>
      </x:c>
    </x:row>
    <x:row r="319" ht="38" customHeight="1">
      <x:c r="A319" s="3" t="str">
        <x:v>Школа "Летово"</x:v>
      </x:c>
      <x:c r="B319" s="3" t="str">
        <x:v>Олимпиадный: Математика</x:v>
      </x:c>
      <x:c r="C319" s="3" t="str">
        <x:v>2024/25</x:v>
      </x:c>
      <x:c r="D319" s="3" t="str">
        <x:v>Высокие результаты</x:v>
      </x:c>
      <x:c r="E319" s="10" t="str">
        <x:f>IFERROR(HYPERLINK("https://olimpiada.ru/article/1202","https://olimpiada.ru/article/1202"),"https://olimpiada.ru/article/1202")</x:f>
        <x:v>https://olimpiada.ru/article/1202</x:v>
      </x:c>
    </x:row>
    <x:row r="320" ht="38" customHeight="1">
      <x:c r="A320" s="3" t="str">
        <x:v>Школа № 1533 "ЛИТ"</x:v>
      </x:c>
      <x:c r="B320" s="3" t="str">
        <x:v>university-admissions</x:v>
      </x:c>
      <x:c r="C320" s="3" t="n">
        <x:v>2026</x:v>
      </x:c>
      <x:c r="D320" s="3" t="n">
        <x:v>45</x:v>
      </x:c>
      <x:c r="E32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321" ht="38" customHeight="1">
      <x:c r="A321" s="3" t="str">
        <x:v>Школа № 1533 "ЛИТ"</x:v>
      </x:c>
      <x:c r="B321" s="3" t="str">
        <x:v>competitiveness</x:v>
      </x:c>
      <x:c r="C321" s="3" t="n">
        <x:v>2026</x:v>
      </x:c>
      <x:c r="D321" s="3" t="n">
        <x:v>58</x:v>
      </x:c>
      <x:c r="E321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322" ht="38" customHeight="1">
      <x:c r="A322" s="3" t="str">
        <x:v>Школа № 1533 "ЛИТ"</x:v>
      </x:c>
      <x:c r="B322" s="3" t="str">
        <x:v>university-admissions</x:v>
      </x:c>
      <x:c r="C322" s="3" t="n">
        <x:v>2025</x:v>
      </x:c>
      <x:c r="D322" s="3" t="n">
        <x:v>48</x:v>
      </x:c>
      <x:c r="E322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323" ht="38" customHeight="1">
      <x:c r="A323" s="3" t="str">
        <x:v>Школа № 1533 "ЛИТ"</x:v>
      </x:c>
      <x:c r="B323" s="3" t="str">
        <x:v>competitiveness</x:v>
      </x:c>
      <x:c r="C323" s="3" t="n">
        <x:v>2025</x:v>
      </x:c>
      <x:c r="D323" s="3" t="n">
        <x:v>57</x:v>
      </x:c>
      <x:c r="E323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324" ht="38" customHeight="1">
      <x:c r="A324" s="3" t="str">
        <x:v>Школа № 1533 "ЛИТ"</x:v>
      </x:c>
      <x:c r="B324" s="3" t="str">
        <x:v>university-admissions</x:v>
      </x:c>
      <x:c r="C324" s="3" t="n">
        <x:v>2024</x:v>
      </x:c>
      <x:c r="D324" s="3" t="n">
        <x:v>37</x:v>
      </x:c>
      <x:c r="E324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325" ht="38" customHeight="1">
      <x:c r="A325" s="3" t="str">
        <x:v>Школа № 1533 "ЛИТ"</x:v>
      </x:c>
      <x:c r="B325" s="3" t="str">
        <x:v>competitiveness</x:v>
      </x:c>
      <x:c r="C325" s="3" t="n">
        <x:v>2024</x:v>
      </x:c>
      <x:c r="D325" s="3" t="n">
        <x:v>51</x:v>
      </x:c>
      <x:c r="E325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326" ht="38" customHeight="1">
      <x:c r="A326" s="3" t="str">
        <x:v>Шуваловская школа № 1448</x:v>
      </x:c>
      <x:c r="B326" s="3" t="str">
        <x:v>university-admissions</x:v>
      </x:c>
      <x:c r="C326" s="3" t="n">
        <x:v>2026</x:v>
      </x:c>
      <x:c r="D326" s="3" t="n">
        <x:v>46</x:v>
      </x:c>
      <x:c r="E326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327" ht="38" customHeight="1">
      <x:c r="A327" s="3" t="str">
        <x:v>Шуваловская школа № 1448</x:v>
      </x:c>
      <x:c r="B327" s="3" t="str">
        <x:v>university-admissions</x:v>
      </x:c>
      <x:c r="C327" s="3" t="n">
        <x:v>2025</x:v>
      </x:c>
      <x:c r="D327" s="3" t="n">
        <x:v>55</x:v>
      </x:c>
      <x:c r="E327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328" ht="38" customHeight="1">
      <x:c r="A328" s="3" t="str">
        <x:v>Шуваловская школа № 1448</x:v>
      </x:c>
      <x:c r="B328" s="3" t="str">
        <x:v>university-admissions</x:v>
      </x:c>
      <x:c r="C328" s="3" t="n">
        <x:v>2024</x:v>
      </x:c>
      <x:c r="D328" s="3" t="n">
        <x:v>80</x:v>
      </x:c>
      <x:c r="E328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329" ht="38" customHeight="1">
      <x:c r="A329" s="3" t="str">
        <x:v>Шуваловская школа № 1448</x:v>
      </x:c>
      <x:c r="B329" s="3" t="str">
        <x:v>Олимпиадный: Общий рейтинг</x:v>
      </x:c>
      <x:c r="C329" s="3" t="str">
        <x:v>2023/24</x:v>
      </x:c>
      <x:c r="D329" s="3" t="str">
        <x:v>29-32</x:v>
      </x:c>
      <x:c r="E329" s="10" t="str">
        <x:f>IFERROR(HYPERLINK("https://olimpiada.ru/article/1143","https://olimpiada.ru/article/1143"),"https://olimpiada.ru/article/1143")</x:f>
        <x:v>https://olimpiada.ru/article/1143</x:v>
      </x:c>
    </x:row>
    <x:row r="330" ht="38" customHeight="1">
      <x:c r="A330" s="3" t="str">
        <x:v>Школа № 67</x:v>
      </x:c>
      <x:c r="B330" s="3" t="str">
        <x:v>university-admissions</x:v>
      </x:c>
      <x:c r="C330" s="3" t="n">
        <x:v>2026</x:v>
      </x:c>
      <x:c r="D330" s="3" t="n">
        <x:v>47</x:v>
      </x:c>
      <x:c r="E33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331" ht="38" customHeight="1">
      <x:c r="A331" s="3" t="str">
        <x:v>Школа № 67</x:v>
      </x:c>
      <x:c r="B331" s="3" t="str">
        <x:v>competitiveness</x:v>
      </x:c>
      <x:c r="C331" s="3" t="n">
        <x:v>2026</x:v>
      </x:c>
      <x:c r="D331" s="3" t="n">
        <x:v>87</x:v>
      </x:c>
      <x:c r="E331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332" ht="38" customHeight="1">
      <x:c r="A332" s="3" t="str">
        <x:v>Школа № 67</x:v>
      </x:c>
      <x:c r="B332" s="3" t="str">
        <x:v>university-admissions</x:v>
      </x:c>
      <x:c r="C332" s="3" t="n">
        <x:v>2025</x:v>
      </x:c>
      <x:c r="D332" s="3" t="n">
        <x:v>46</x:v>
      </x:c>
      <x:c r="E332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333" ht="38" customHeight="1">
      <x:c r="A333" s="3" t="str">
        <x:v>Школа № 67</x:v>
      </x:c>
      <x:c r="B333" s="3" t="str">
        <x:v>competitiveness</x:v>
      </x:c>
      <x:c r="C333" s="3" t="n">
        <x:v>2025</x:v>
      </x:c>
      <x:c r="D333" s="3" t="n">
        <x:v>70</x:v>
      </x:c>
      <x:c r="E333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334" ht="38" customHeight="1">
      <x:c r="A334" s="3" t="str">
        <x:v>Школа № 67</x:v>
      </x:c>
      <x:c r="B334" s="3" t="str">
        <x:v>university-admissions</x:v>
      </x:c>
      <x:c r="C334" s="3" t="n">
        <x:v>2024</x:v>
      </x:c>
      <x:c r="D334" s="3" t="n">
        <x:v>45</x:v>
      </x:c>
      <x:c r="E334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335" ht="38" customHeight="1">
      <x:c r="A335" s="3" t="str">
        <x:v>Школа № 67</x:v>
      </x:c>
      <x:c r="B335" s="3" t="str">
        <x:v>competitiveness</x:v>
      </x:c>
      <x:c r="C335" s="3" t="n">
        <x:v>2024</x:v>
      </x:c>
      <x:c r="D335" s="3" t="n">
        <x:v>61</x:v>
      </x:c>
      <x:c r="E335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336" ht="38" customHeight="1">
      <x:c r="A336" s="3" t="str">
        <x:v>Гимназия № 9 (Екатеринбург)</x:v>
      </x:c>
      <x:c r="B336" s="3" t="str">
        <x:v>university-admissions</x:v>
      </x:c>
      <x:c r="C336" s="3" t="n">
        <x:v>2026</x:v>
      </x:c>
      <x:c r="D336" s="3" t="n">
        <x:v>48</x:v>
      </x:c>
      <x:c r="E336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337" ht="38" customHeight="1">
      <x:c r="A337" s="3" t="str">
        <x:v>Гимназия № 9 (Екатеринбург)</x:v>
      </x:c>
      <x:c r="B337" s="3" t="str">
        <x:v>competitiveness</x:v>
      </x:c>
      <x:c r="C337" s="3" t="n">
        <x:v>2026</x:v>
      </x:c>
      <x:c r="D337" s="3" t="n">
        <x:v>43</x:v>
      </x:c>
      <x:c r="E337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338" ht="38" customHeight="1">
      <x:c r="A338" s="3" t="str">
        <x:v>Гимназия № 9 (Екатеринбург)</x:v>
      </x:c>
      <x:c r="B338" s="3" t="str">
        <x:v>university-admissions</x:v>
      </x:c>
      <x:c r="C338" s="3" t="n">
        <x:v>2025</x:v>
      </x:c>
      <x:c r="D338" s="3" t="n">
        <x:v>50</x:v>
      </x:c>
      <x:c r="E338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339" ht="38" customHeight="1">
      <x:c r="A339" s="3" t="str">
        <x:v>Гимназия № 9 (Екатеринбург)</x:v>
      </x:c>
      <x:c r="B339" s="3" t="str">
        <x:v>competitiveness</x:v>
      </x:c>
      <x:c r="C339" s="3" t="n">
        <x:v>2025</x:v>
      </x:c>
      <x:c r="D339" s="3" t="n">
        <x:v>44</x:v>
      </x:c>
      <x:c r="E339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340" ht="38" customHeight="1">
      <x:c r="A340" s="3" t="str">
        <x:v>Гимназия № 9 (Екатеринбург)</x:v>
      </x:c>
      <x:c r="B340" s="3" t="str">
        <x:v>university-admissions</x:v>
      </x:c>
      <x:c r="C340" s="3" t="n">
        <x:v>2024</x:v>
      </x:c>
      <x:c r="D340" s="3" t="n">
        <x:v>52</x:v>
      </x:c>
      <x:c r="E340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341" ht="38" customHeight="1">
      <x:c r="A341" s="3" t="str">
        <x:v>Гимназия № 9 (Екатеринбург)</x:v>
      </x:c>
      <x:c r="B341" s="3" t="str">
        <x:v>competitiveness</x:v>
      </x:c>
      <x:c r="C341" s="3" t="n">
        <x:v>2024</x:v>
      </x:c>
      <x:c r="D341" s="3" t="n">
        <x:v>50</x:v>
      </x:c>
      <x:c r="E341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342" ht="38" customHeight="1">
      <x:c r="A342" s="3" t="str">
        <x:v>Гимназия № 9 (Екатеринбург)</x:v>
      </x:c>
      <x:c r="B342" s="3" t="str">
        <x:v>Олимпиадный: Математика</x:v>
      </x:c>
      <x:c r="C342" s="3" t="str">
        <x:v>2023/24</x:v>
      </x:c>
      <x:c r="D342" s="3" t="str">
        <x:v>Высокие результаты</x:v>
      </x:c>
      <x:c r="E342" s="10" t="str">
        <x:f>IFERROR(HYPERLINK("https://olimpiada.ru/article/1143","https://olimpiada.ru/article/1143"),"https://olimpiada.ru/article/1143")</x:f>
        <x:v>https://olimpiada.ru/article/1143</x:v>
      </x:c>
    </x:row>
    <x:row r="343" ht="38" customHeight="1">
      <x:c r="A343" s="3" t="str">
        <x:v>Школа № 1574</x:v>
      </x:c>
      <x:c r="B343" s="3" t="str">
        <x:v>university-admissions</x:v>
      </x:c>
      <x:c r="C343" s="3" t="n">
        <x:v>2026</x:v>
      </x:c>
      <x:c r="D343" s="3" t="n">
        <x:v>49</x:v>
      </x:c>
      <x:c r="E343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344" ht="38" customHeight="1">
      <x:c r="A344" s="3" t="str">
        <x:v>Школа № 1574</x:v>
      </x:c>
      <x:c r="B344" s="3" t="str">
        <x:v>university-admissions</x:v>
      </x:c>
      <x:c r="C344" s="3" t="n">
        <x:v>2025</x:v>
      </x:c>
      <x:c r="D344" s="3" t="n">
        <x:v>54</x:v>
      </x:c>
      <x:c r="E34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345" ht="38" customHeight="1">
      <x:c r="A345" s="3" t="str">
        <x:v>Школа № 1574</x:v>
      </x:c>
      <x:c r="B345" s="3" t="str">
        <x:v>university-admissions</x:v>
      </x:c>
      <x:c r="C345" s="3" t="n">
        <x:v>2024</x:v>
      </x:c>
      <x:c r="D345" s="3" t="n">
        <x:v>54</x:v>
      </x:c>
      <x:c r="E34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346" ht="38" customHeight="1">
      <x:c r="A346" s="3" t="str">
        <x:v>Лицей "Воробьёвы Горы"</x:v>
      </x:c>
      <x:c r="B346" s="3" t="str">
        <x:v>university-admissions</x:v>
      </x:c>
      <x:c r="C346" s="3" t="n">
        <x:v>2026</x:v>
      </x:c>
      <x:c r="D346" s="3" t="n">
        <x:v>50</x:v>
      </x:c>
      <x:c r="E346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347" ht="38" customHeight="1">
      <x:c r="A347" s="3" t="str">
        <x:v>Лицей "Воробьёвы Горы"</x:v>
      </x:c>
      <x:c r="B347" s="3" t="str">
        <x:v>competitiveness</x:v>
      </x:c>
      <x:c r="C347" s="3" t="n">
        <x:v>2026</x:v>
      </x:c>
      <x:c r="D347" s="3" t="n">
        <x:v>37</x:v>
      </x:c>
      <x:c r="E347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348" ht="38" customHeight="1">
      <x:c r="A348" s="3" t="str">
        <x:v>Лицей "Воробьёвы Горы"</x:v>
      </x:c>
      <x:c r="B348" s="3" t="str">
        <x:v>university-admissions</x:v>
      </x:c>
      <x:c r="C348" s="3" t="n">
        <x:v>2025</x:v>
      </x:c>
      <x:c r="D348" s="3" t="n">
        <x:v>66</x:v>
      </x:c>
      <x:c r="E348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349" ht="38" customHeight="1">
      <x:c r="A349" s="3" t="str">
        <x:v>Лицей "Воробьёвы Горы"</x:v>
      </x:c>
      <x:c r="B349" s="3" t="str">
        <x:v>competitiveness</x:v>
      </x:c>
      <x:c r="C349" s="3" t="n">
        <x:v>2025</x:v>
      </x:c>
      <x:c r="D349" s="3" t="n">
        <x:v>67</x:v>
      </x:c>
      <x:c r="E349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350" ht="38" customHeight="1">
      <x:c r="A350" s="3" t="str">
        <x:v>Лицей "Воробьёвы Горы"</x:v>
      </x:c>
      <x:c r="B350" s="3" t="str">
        <x:v>university-admissions</x:v>
      </x:c>
      <x:c r="C350" s="3" t="n">
        <x:v>2024</x:v>
      </x:c>
      <x:c r="D350" s="3" t="n">
        <x:v>92</x:v>
      </x:c>
      <x:c r="E350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351" ht="38" customHeight="1">
      <x:c r="A351" s="3" t="str">
        <x:v>Лицей "Воробьёвы Горы"</x:v>
      </x:c>
      <x:c r="B351" s="3" t="str">
        <x:v>Олимпиадный: Общий рейтинг</x:v>
      </x:c>
      <x:c r="C351" s="3" t="str">
        <x:v>2023/24</x:v>
      </x:c>
      <x:c r="D351" s="3" t="str">
        <x:v>25-28</x:v>
      </x:c>
      <x:c r="E351" s="10" t="str">
        <x:f>IFERROR(HYPERLINK("https://olimpiada.ru/article/1143","https://olimpiada.ru/article/1143"),"https://olimpiada.ru/article/1143")</x:f>
        <x:v>https://olimpiada.ru/article/1143</x:v>
      </x:c>
    </x:row>
    <x:row r="352" ht="38" customHeight="1">
      <x:c r="A352" s="3" t="str">
        <x:v>Лицей "Воробьёвы Горы"</x:v>
      </x:c>
      <x:c r="B352" s="3" t="str">
        <x:v>Олимпиадный: Естественные науки и технологии</x:v>
      </x:c>
      <x:c r="C352" s="3" t="str">
        <x:v>2023/24</x:v>
      </x:c>
      <x:c r="D352" s="3" t="str">
        <x:v>Высокие результаты</x:v>
      </x:c>
      <x:c r="E352" s="10" t="str">
        <x:f>IFERROR(HYPERLINK("https://olimpiada.ru/article/1143","https://olimpiada.ru/article/1143"),"https://olimpiada.ru/article/1143")</x:f>
        <x:v>https://olimpiada.ru/article/1143</x:v>
      </x:c>
    </x:row>
    <x:row r="353" ht="38" customHeight="1">
      <x:c r="A353" s="3" t="str">
        <x:v>Лицей "Воробьёвы Горы"</x:v>
      </x:c>
      <x:c r="B353" s="3" t="str">
        <x:v>Олимпиадный: Математика</x:v>
      </x:c>
      <x:c r="C353" s="3" t="str">
        <x:v>2023/24</x:v>
      </x:c>
      <x:c r="D353" s="3" t="str">
        <x:v>6</x:v>
      </x:c>
      <x:c r="E353" s="10" t="str">
        <x:f>IFERROR(HYPERLINK("https://olimpiada.ru/article/1143","https://olimpiada.ru/article/1143"),"https://olimpiada.ru/article/1143")</x:f>
        <x:v>https://olimpiada.ru/article/1143</x:v>
      </x:c>
    </x:row>
    <x:row r="354" ht="38" customHeight="1">
      <x:c r="A354" s="3" t="str">
        <x:v>Лицей "Воробьёвы Горы"</x:v>
      </x:c>
      <x:c r="B354" s="3" t="str">
        <x:v>Олимпиадный: Общий рейтинг</x:v>
      </x:c>
      <x:c r="C354" s="3" t="str">
        <x:v>2024/25</x:v>
      </x:c>
      <x:c r="D354" s="3" t="str">
        <x:v>24</x:v>
      </x:c>
      <x:c r="E354" s="10" t="str">
        <x:f>IFERROR(HYPERLINK("https://olimpiada.ru/article/1202","https://olimpiada.ru/article/1202"),"https://olimpiada.ru/article/1202")</x:f>
        <x:v>https://olimpiada.ru/article/1202</x:v>
      </x:c>
    </x:row>
    <x:row r="355" ht="38" customHeight="1">
      <x:c r="A355" s="3" t="str">
        <x:v>Лицей "Воробьёвы Горы"</x:v>
      </x:c>
      <x:c r="B355" s="3" t="str">
        <x:v>Олимпиадный: Естественные науки и технологии</x:v>
      </x:c>
      <x:c r="C355" s="3" t="str">
        <x:v>2024/25</x:v>
      </x:c>
      <x:c r="D355" s="3" t="str">
        <x:v>Высокие результаты</x:v>
      </x:c>
      <x:c r="E355" s="10" t="str">
        <x:f>IFERROR(HYPERLINK("https://olimpiada.ru/article/1202","https://olimpiada.ru/article/1202"),"https://olimpiada.ru/article/1202")</x:f>
        <x:v>https://olimpiada.ru/article/1202</x:v>
      </x:c>
    </x:row>
    <x:row r="356" ht="38" customHeight="1">
      <x:c r="A356" s="3" t="str">
        <x:v>Лицей "Воробьёвы Горы"</x:v>
      </x:c>
      <x:c r="B356" s="3" t="str">
        <x:v>Олимпиадный: Математика</x:v>
      </x:c>
      <x:c r="C356" s="3" t="str">
        <x:v>2024/25</x:v>
      </x:c>
      <x:c r="D356" s="3" t="str">
        <x:v>Высокие результаты</x:v>
      </x:c>
      <x:c r="E356" s="10" t="str">
        <x:f>IFERROR(HYPERLINK("https://olimpiada.ru/article/1202","https://olimpiada.ru/article/1202"),"https://olimpiada.ru/article/1202")</x:f>
        <x:v>https://olimpiada.ru/article/1202</x:v>
      </x:c>
    </x:row>
    <x:row r="357" ht="38" customHeight="1">
      <x:c r="A357" s="3" t="str">
        <x:v>Школа № 1231 имени В.Д. Поленова</x:v>
      </x:c>
      <x:c r="B357" s="3" t="str">
        <x:v>university-admissions</x:v>
      </x:c>
      <x:c r="C357" s="3" t="n">
        <x:v>2026</x:v>
      </x:c>
      <x:c r="D357" s="3" t="n">
        <x:v>51</x:v>
      </x:c>
      <x:c r="E357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358" ht="38" customHeight="1">
      <x:c r="A358" s="3" t="str">
        <x:v>Школа № 1231 имени В.Д. Поленова</x:v>
      </x:c>
      <x:c r="B358" s="3" t="str">
        <x:v>university-admissions</x:v>
      </x:c>
      <x:c r="C358" s="3" t="n">
        <x:v>2025</x:v>
      </x:c>
      <x:c r="D358" s="3" t="n">
        <x:v>42</x:v>
      </x:c>
      <x:c r="E358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359" ht="38" customHeight="1">
      <x:c r="A359" s="3" t="str">
        <x:v>Школа № 1231 имени В.Д. Поленова</x:v>
      </x:c>
      <x:c r="B359" s="3" t="str">
        <x:v>university-admissions</x:v>
      </x:c>
      <x:c r="C359" s="3" t="n">
        <x:v>2024</x:v>
      </x:c>
      <x:c r="D359" s="3" t="n">
        <x:v>41</x:v>
      </x:c>
      <x:c r="E359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360" ht="38" customHeight="1">
      <x:c r="A360" s="3" t="str">
        <x:v>Академическая гимназия</x:v>
      </x:c>
      <x:c r="B360" s="3" t="str">
        <x:v>university-admissions</x:v>
      </x:c>
      <x:c r="C360" s="3" t="n">
        <x:v>2026</x:v>
      </x:c>
      <x:c r="D360" s="3" t="n">
        <x:v>52</x:v>
      </x:c>
      <x:c r="E36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361" ht="38" customHeight="1">
      <x:c r="A361" s="3" t="str">
        <x:v>Академическая гимназия</x:v>
      </x:c>
      <x:c r="B361" s="3" t="str">
        <x:v>university-admissions</x:v>
      </x:c>
      <x:c r="C361" s="3" t="n">
        <x:v>2025</x:v>
      </x:c>
      <x:c r="D361" s="3" t="n">
        <x:v>102</x:v>
      </x:c>
      <x:c r="E36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362" ht="38" customHeight="1">
      <x:c r="A362" s="3" t="str">
        <x:v>Академическая гимназия</x:v>
      </x:c>
      <x:c r="B362" s="3" t="str">
        <x:v>university-admissions</x:v>
      </x:c>
      <x:c r="C362" s="3" t="n">
        <x:v>2024</x:v>
      </x:c>
      <x:c r="D362" s="3" t="n">
        <x:v>273</x:v>
      </x:c>
      <x:c r="E36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363" ht="38" customHeight="1">
      <x:c r="A363" s="3" t="str">
        <x:v>Областная Гимназия имени Е.М. Примакова</x:v>
      </x:c>
      <x:c r="B363" s="3" t="str">
        <x:v>university-admissions</x:v>
      </x:c>
      <x:c r="C363" s="3" t="n">
        <x:v>2026</x:v>
      </x:c>
      <x:c r="D363" s="3" t="n">
        <x:v>53</x:v>
      </x:c>
      <x:c r="E363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364" ht="38" customHeight="1">
      <x:c r="A364" s="3" t="str">
        <x:v>Областная Гимназия имени Е.М. Примакова</x:v>
      </x:c>
      <x:c r="B364" s="3" t="str">
        <x:v>competitiveness</x:v>
      </x:c>
      <x:c r="C364" s="3" t="n">
        <x:v>2026</x:v>
      </x:c>
      <x:c r="D364" s="3" t="n">
        <x:v>27</x:v>
      </x:c>
      <x:c r="E364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365" ht="38" customHeight="1">
      <x:c r="A365" s="3" t="str">
        <x:v>Областная Гимназия имени Е.М. Примакова</x:v>
      </x:c>
      <x:c r="B365" s="3" t="str">
        <x:v>university-admissions</x:v>
      </x:c>
      <x:c r="C365" s="3" t="n">
        <x:v>2025</x:v>
      </x:c>
      <x:c r="D365" s="3" t="n">
        <x:v>53</x:v>
      </x:c>
      <x:c r="E365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366" ht="38" customHeight="1">
      <x:c r="A366" s="3" t="str">
        <x:v>Областная Гимназия имени Е.М. Примакова</x:v>
      </x:c>
      <x:c r="B366" s="3" t="str">
        <x:v>competitiveness</x:v>
      </x:c>
      <x:c r="C366" s="3" t="n">
        <x:v>2025</x:v>
      </x:c>
      <x:c r="D366" s="3" t="n">
        <x:v>13</x:v>
      </x:c>
      <x:c r="E366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367" ht="38" customHeight="1">
      <x:c r="A367" s="3" t="str">
        <x:v>Областная Гимназия имени Е.М. Примакова</x:v>
      </x:c>
      <x:c r="B367" s="3" t="str">
        <x:v>university-admissions</x:v>
      </x:c>
      <x:c r="C367" s="3" t="n">
        <x:v>2024</x:v>
      </x:c>
      <x:c r="D367" s="3" t="n">
        <x:v>127</x:v>
      </x:c>
      <x:c r="E367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368" ht="38" customHeight="1">
      <x:c r="A368" s="3" t="str">
        <x:v>Областная Гимназия имени Е.М. Примакова</x:v>
      </x:c>
      <x:c r="B368" s="3" t="str">
        <x:v>competitiveness</x:v>
      </x:c>
      <x:c r="C368" s="3" t="n">
        <x:v>2024</x:v>
      </x:c>
      <x:c r="D368" s="3" t="n">
        <x:v>39</x:v>
      </x:c>
      <x:c r="E368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369" ht="38" customHeight="1">
      <x:c r="A369" s="3" t="str">
        <x:v>Областная Гимназия имени Е.М. Примакова</x:v>
      </x:c>
      <x:c r="B369" s="3" t="str">
        <x:v>Олимпиадный: Общий рейтинг</x:v>
      </x:c>
      <x:c r="C369" s="3" t="str">
        <x:v>2023/24</x:v>
      </x:c>
      <x:c r="D369" s="3" t="str">
        <x:v>4</x:v>
      </x:c>
      <x:c r="E369" s="10" t="str">
        <x:f>IFERROR(HYPERLINK("https://olimpiada.ru/article/1143","https://olimpiada.ru/article/1143"),"https://olimpiada.ru/article/1143")</x:f>
        <x:v>https://olimpiada.ru/article/1143</x:v>
      </x:c>
    </x:row>
    <x:row r="370" ht="38" customHeight="1">
      <x:c r="A370" s="3" t="str">
        <x:v>Областная Гимназия имени Е.М. Примакова</x:v>
      </x:c>
      <x:c r="B370" s="3" t="str">
        <x:v>Олимпиадный: Общий рейтинг</x:v>
      </x:c>
      <x:c r="C370" s="3" t="str">
        <x:v>2024/25</x:v>
      </x:c>
      <x:c r="D370" s="3" t="str">
        <x:v>9</x:v>
      </x:c>
      <x:c r="E370" s="10" t="str">
        <x:f>IFERROR(HYPERLINK("https://olimpiada.ru/article/1202","https://olimpiada.ru/article/1202"),"https://olimpiada.ru/article/1202")</x:f>
        <x:v>https://olimpiada.ru/article/1202</x:v>
      </x:c>
    </x:row>
    <x:row r="371" ht="38" customHeight="1">
      <x:c r="A371" s="3" t="str">
        <x:v>Лицей № 131</x:v>
      </x:c>
      <x:c r="B371" s="3" t="str">
        <x:v>university-admissions</x:v>
      </x:c>
      <x:c r="C371" s="3" t="n">
        <x:v>2026</x:v>
      </x:c>
      <x:c r="D371" s="3" t="n">
        <x:v>54</x:v>
      </x:c>
      <x:c r="E371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372" ht="38" customHeight="1">
      <x:c r="A372" s="3" t="str">
        <x:v>Лицей № 131</x:v>
      </x:c>
      <x:c r="B372" s="3" t="str">
        <x:v>competitiveness</x:v>
      </x:c>
      <x:c r="C372" s="3" t="n">
        <x:v>2026</x:v>
      </x:c>
      <x:c r="D372" s="3" t="n">
        <x:v>46</x:v>
      </x:c>
      <x:c r="E372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373" ht="38" customHeight="1">
      <x:c r="A373" s="3" t="str">
        <x:v>Лицей № 131</x:v>
      </x:c>
      <x:c r="B373" s="3" t="str">
        <x:v>university-admissions</x:v>
      </x:c>
      <x:c r="C373" s="3" t="n">
        <x:v>2025</x:v>
      </x:c>
      <x:c r="D373" s="3" t="n">
        <x:v>59</x:v>
      </x:c>
      <x:c r="E373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374" ht="38" customHeight="1">
      <x:c r="A374" s="3" t="str">
        <x:v>Лицей № 131</x:v>
      </x:c>
      <x:c r="B374" s="3" t="str">
        <x:v>competitiveness</x:v>
      </x:c>
      <x:c r="C374" s="3" t="n">
        <x:v>2025</x:v>
      </x:c>
      <x:c r="D374" s="3" t="n">
        <x:v>61</x:v>
      </x:c>
      <x:c r="E374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375" ht="38" customHeight="1">
      <x:c r="A375" s="3" t="str">
        <x:v>Лицей № 131</x:v>
      </x:c>
      <x:c r="B375" s="3" t="str">
        <x:v>university-admissions</x:v>
      </x:c>
      <x:c r="C375" s="3" t="n">
        <x:v>2024</x:v>
      </x:c>
      <x:c r="D375" s="3" t="n">
        <x:v>44</x:v>
      </x:c>
      <x:c r="E37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376" ht="38" customHeight="1">
      <x:c r="A376" s="3" t="str">
        <x:v>Лицей № 131</x:v>
      </x:c>
      <x:c r="B376" s="3" t="str">
        <x:v>competitiveness</x:v>
      </x:c>
      <x:c r="C376" s="3" t="n">
        <x:v>2024</x:v>
      </x:c>
      <x:c r="D376" s="3" t="n">
        <x:v>47</x:v>
      </x:c>
      <x:c r="E376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377" ht="38" customHeight="1">
      <x:c r="A377" s="3" t="str">
        <x:v>Лицей № 131</x:v>
      </x:c>
      <x:c r="B377" s="3" t="str">
        <x:v>Олимпиадный: Общий рейтинг</x:v>
      </x:c>
      <x:c r="C377" s="3" t="str">
        <x:v>2023/24</x:v>
      </x:c>
      <x:c r="D377" s="3" t="str">
        <x:v>25-28</x:v>
      </x:c>
      <x:c r="E377" s="10" t="str">
        <x:f>IFERROR(HYPERLINK("https://olimpiada.ru/article/1143","https://olimpiada.ru/article/1143"),"https://olimpiada.ru/article/1143")</x:f>
        <x:v>https://olimpiada.ru/article/1143</x:v>
      </x:c>
    </x:row>
    <x:row r="378" ht="38" customHeight="1">
      <x:c r="A378" s="3" t="str">
        <x:v>Лицей № 131</x:v>
      </x:c>
      <x:c r="B378" s="3" t="str">
        <x:v>Олимпиадный: Естественные науки и технологии</x:v>
      </x:c>
      <x:c r="C378" s="3" t="str">
        <x:v>2023/24</x:v>
      </x:c>
      <x:c r="D378" s="3" t="str">
        <x:v>Высокие результаты</x:v>
      </x:c>
      <x:c r="E378" s="10" t="str">
        <x:f>IFERROR(HYPERLINK("https://olimpiada.ru/article/1143","https://olimpiada.ru/article/1143"),"https://olimpiada.ru/article/1143")</x:f>
        <x:v>https://olimpiada.ru/article/1143</x:v>
      </x:c>
    </x:row>
    <x:row r="379" ht="38" customHeight="1">
      <x:c r="A379" s="3" t="str">
        <x:v>Лицей № 131</x:v>
      </x:c>
      <x:c r="B379" s="3" t="str">
        <x:v>Олимпиадный: Математика</x:v>
      </x:c>
      <x:c r="C379" s="3" t="str">
        <x:v>2023/24</x:v>
      </x:c>
      <x:c r="D379" s="3" t="str">
        <x:v>Высокие результаты</x:v>
      </x:c>
      <x:c r="E379" s="10" t="str">
        <x:f>IFERROR(HYPERLINK("https://olimpiada.ru/article/1143","https://olimpiada.ru/article/1143"),"https://olimpiada.ru/article/1143")</x:f>
        <x:v>https://olimpiada.ru/article/1143</x:v>
      </x:c>
    </x:row>
    <x:row r="380" ht="38" customHeight="1">
      <x:c r="A380" s="3" t="str">
        <x:v>Лицей № 131</x:v>
      </x:c>
      <x:c r="B380" s="3" t="str">
        <x:v>Олимпиадный: Естественные науки и технологии</x:v>
      </x:c>
      <x:c r="C380" s="3" t="str">
        <x:v>2024/25</x:v>
      </x:c>
      <x:c r="D380" s="3" t="str">
        <x:v>Высокие результаты</x:v>
      </x:c>
      <x:c r="E380" s="10" t="str">
        <x:f>IFERROR(HYPERLINK("https://olimpiada.ru/article/1202","https://olimpiada.ru/article/1202"),"https://olimpiada.ru/article/1202")</x:f>
        <x:v>https://olimpiada.ru/article/1202</x:v>
      </x:c>
    </x:row>
    <x:row r="381" ht="38" customHeight="1">
      <x:c r="A381" s="3" t="str">
        <x:v>Лицей № 131</x:v>
      </x:c>
      <x:c r="B381" s="3" t="str">
        <x:v>Олимпиадный: Математика</x:v>
      </x:c>
      <x:c r="C381" s="3" t="str">
        <x:v>2024/25</x:v>
      </x:c>
      <x:c r="D381" s="3" t="str">
        <x:v>Высокие результаты</x:v>
      </x:c>
      <x:c r="E381" s="10" t="str">
        <x:f>IFERROR(HYPERLINK("https://olimpiada.ru/article/1202","https://olimpiada.ru/article/1202"),"https://olimpiada.ru/article/1202")</x:f>
        <x:v>https://olimpiada.ru/article/1202</x:v>
      </x:c>
    </x:row>
    <x:row r="382" ht="38" customHeight="1">
      <x:c r="A382" s="3" t="str">
        <x:v>Школа № 1557 имени Петра Леонидовича Капицы</x:v>
      </x:c>
      <x:c r="B382" s="3" t="str">
        <x:v>university-admissions</x:v>
      </x:c>
      <x:c r="C382" s="3" t="n">
        <x:v>2026</x:v>
      </x:c>
      <x:c r="D382" s="3" t="n">
        <x:v>55</x:v>
      </x:c>
      <x:c r="E382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383" ht="38" customHeight="1">
      <x:c r="A383" s="3" t="str">
        <x:v>Школа № 1557 имени Петра Леонидовича Капицы</x:v>
      </x:c>
      <x:c r="B383" s="3" t="str">
        <x:v>university-admissions</x:v>
      </x:c>
      <x:c r="C383" s="3" t="n">
        <x:v>2025</x:v>
      </x:c>
      <x:c r="D383" s="3" t="n">
        <x:v>73</x:v>
      </x:c>
      <x:c r="E383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384" ht="38" customHeight="1">
      <x:c r="A384" s="3" t="str">
        <x:v>Школа № 1557 имени Петра Леонидовича Капицы</x:v>
      </x:c>
      <x:c r="B384" s="3" t="str">
        <x:v>university-admissions</x:v>
      </x:c>
      <x:c r="C384" s="3" t="n">
        <x:v>2024</x:v>
      </x:c>
      <x:c r="D384" s="3" t="n">
        <x:v>67</x:v>
      </x:c>
      <x:c r="E384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385" ht="38" customHeight="1">
      <x:c r="A385" s="3" t="str">
        <x:v>Школа № 1158</x:v>
      </x:c>
      <x:c r="B385" s="3" t="str">
        <x:v>university-admissions</x:v>
      </x:c>
      <x:c r="C385" s="3" t="n">
        <x:v>2026</x:v>
      </x:c>
      <x:c r="D385" s="3" t="n">
        <x:v>56</x:v>
      </x:c>
      <x:c r="E385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386" ht="38" customHeight="1">
      <x:c r="A386" s="3" t="str">
        <x:v>Школа № 1158</x:v>
      </x:c>
      <x:c r="B386" s="3" t="str">
        <x:v>university-admissions</x:v>
      </x:c>
      <x:c r="C386" s="3" t="n">
        <x:v>2025</x:v>
      </x:c>
      <x:c r="D386" s="3" t="n">
        <x:v>74</x:v>
      </x:c>
      <x:c r="E386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387" ht="38" customHeight="1">
      <x:c r="A387" s="3" t="str">
        <x:v>Школа № 1158</x:v>
      </x:c>
      <x:c r="B387" s="3" t="str">
        <x:v>university-admissions</x:v>
      </x:c>
      <x:c r="C387" s="3" t="n">
        <x:v>2024</x:v>
      </x:c>
      <x:c r="D387" s="3" t="n">
        <x:v>90</x:v>
      </x:c>
      <x:c r="E387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388" ht="38" customHeight="1">
      <x:c r="A388" s="3" t="str">
        <x:v>Лицей № 533 "Образовательный комплекс "Малая Охта"</x:v>
      </x:c>
      <x:c r="B388" s="3" t="str">
        <x:v>university-admissions</x:v>
      </x:c>
      <x:c r="C388" s="3" t="n">
        <x:v>2026</x:v>
      </x:c>
      <x:c r="D388" s="3" t="n">
        <x:v>57</x:v>
      </x:c>
      <x:c r="E388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389" ht="38" customHeight="1">
      <x:c r="A389" s="3" t="str">
        <x:v>Лицей № 533 "Образовательный комплекс "Малая Охта"</x:v>
      </x:c>
      <x:c r="B389" s="3" t="str">
        <x:v>university-admissions</x:v>
      </x:c>
      <x:c r="C389" s="3" t="n">
        <x:v>2025</x:v>
      </x:c>
      <x:c r="D389" s="3" t="n">
        <x:v>56</x:v>
      </x:c>
      <x:c r="E389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390" ht="38" customHeight="1">
      <x:c r="A390" s="3" t="str">
        <x:v>Лицей № 533 "Образовательный комплекс "Малая Охта"</x:v>
      </x:c>
      <x:c r="B390" s="3" t="str">
        <x:v>university-admissions</x:v>
      </x:c>
      <x:c r="C390" s="3" t="n">
        <x:v>2024</x:v>
      </x:c>
      <x:c r="D390" s="3" t="n">
        <x:v>42</x:v>
      </x:c>
      <x:c r="E390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391" ht="38" customHeight="1">
      <x:c r="A391" s="3" t="str">
        <x:v>Лицей № 533 "Образовательный комплекс "Малая Охта"</x:v>
      </x:c>
      <x:c r="B391" s="3" t="str">
        <x:v>Олимпиадный: Общий рейтинг</x:v>
      </x:c>
      <x:c r="C391" s="3" t="str">
        <x:v>2024/25</x:v>
      </x:c>
      <x:c r="D391" s="3" t="str">
        <x:v>26-27</x:v>
      </x:c>
      <x:c r="E391" s="10" t="str">
        <x:f>IFERROR(HYPERLINK("https://olimpiada.ru/article/1202","https://olimpiada.ru/article/1202"),"https://olimpiada.ru/article/1202")</x:f>
        <x:v>https://olimpiada.ru/article/1202</x:v>
      </x:c>
    </x:row>
    <x:row r="392" ht="38" customHeight="1">
      <x:c r="A392" s="3" t="str">
        <x:v>Лицей № 533 "Образовательный комплекс "Малая Охта"</x:v>
      </x:c>
      <x:c r="B392" s="3" t="str">
        <x:v>Олимпиадный: Естественные науки и технологии</x:v>
      </x:c>
      <x:c r="C392" s="3" t="str">
        <x:v>2024/25</x:v>
      </x:c>
      <x:c r="D392" s="3" t="str">
        <x:v>Высокие результаты</x:v>
      </x:c>
      <x:c r="E392" s="10" t="str">
        <x:f>IFERROR(HYPERLINK("https://olimpiada.ru/article/1202","https://olimpiada.ru/article/1202"),"https://olimpiada.ru/article/1202")</x:f>
        <x:v>https://olimpiada.ru/article/1202</x:v>
      </x:c>
    </x:row>
    <x:row r="393" ht="38" customHeight="1">
      <x:c r="A393" s="3" t="str">
        <x:v>Лицей № 533 "Образовательный комплекс "Малая Охта"</x:v>
      </x:c>
      <x:c r="B393" s="3" t="str">
        <x:v>Олимпиадный: Математика</x:v>
      </x:c>
      <x:c r="C393" s="3" t="str">
        <x:v>2024/25</x:v>
      </x:c>
      <x:c r="D393" s="3" t="str">
        <x:v>10</x:v>
      </x:c>
      <x:c r="E393" s="10" t="str">
        <x:f>IFERROR(HYPERLINK("https://olimpiada.ru/article/1202","https://olimpiada.ru/article/1202"),"https://olimpiada.ru/article/1202")</x:f>
        <x:v>https://olimpiada.ru/article/1202</x:v>
      </x:c>
    </x:row>
    <x:row r="394" ht="38" customHeight="1">
      <x:c r="A394" s="3" t="str">
        <x:v>Школа № 1474</x:v>
      </x:c>
      <x:c r="B394" s="3" t="str">
        <x:v>university-admissions</x:v>
      </x:c>
      <x:c r="C394" s="3" t="n">
        <x:v>2026</x:v>
      </x:c>
      <x:c r="D394" s="3" t="n">
        <x:v>58</x:v>
      </x:c>
      <x:c r="E394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395" ht="38" customHeight="1">
      <x:c r="A395" s="3" t="str">
        <x:v>Школа № 1474</x:v>
      </x:c>
      <x:c r="B395" s="3" t="str">
        <x:v>university-admissions</x:v>
      </x:c>
      <x:c r="C395" s="3" t="n">
        <x:v>2025</x:v>
      </x:c>
      <x:c r="D395" s="3" t="n">
        <x:v>49</x:v>
      </x:c>
      <x:c r="E395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396" ht="38" customHeight="1">
      <x:c r="A396" s="3" t="str">
        <x:v>Школа № 1474</x:v>
      </x:c>
      <x:c r="B396" s="3" t="str">
        <x:v>university-admissions</x:v>
      </x:c>
      <x:c r="C396" s="3" t="n">
        <x:v>2024</x:v>
      </x:c>
      <x:c r="D396" s="3" t="n">
        <x:v>55</x:v>
      </x:c>
      <x:c r="E396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397" ht="38" customHeight="1">
      <x:c r="A397" s="3" t="str">
        <x:v>Школа № 1298 "Профиль Куркино"</x:v>
      </x:c>
      <x:c r="B397" s="3" t="str">
        <x:v>university-admissions</x:v>
      </x:c>
      <x:c r="C397" s="3" t="n">
        <x:v>2026</x:v>
      </x:c>
      <x:c r="D397" s="3" t="n">
        <x:v>59</x:v>
      </x:c>
      <x:c r="E397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398" ht="38" customHeight="1">
      <x:c r="A398" s="3" t="str">
        <x:v>Школа № 1298 "Профиль Куркино"</x:v>
      </x:c>
      <x:c r="B398" s="3" t="str">
        <x:v>university-admissions</x:v>
      </x:c>
      <x:c r="C398" s="3" t="n">
        <x:v>2025</x:v>
      </x:c>
      <x:c r="D398" s="3" t="n">
        <x:v>62</x:v>
      </x:c>
      <x:c r="E398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399" ht="38" customHeight="1">
      <x:c r="A399" s="3" t="str">
        <x:v>Школа № 1298 "Профиль Куркино"</x:v>
      </x:c>
      <x:c r="B399" s="3" t="str">
        <x:v>university-admissions</x:v>
      </x:c>
      <x:c r="C399" s="3" t="n">
        <x:v>2024</x:v>
      </x:c>
      <x:c r="D399" s="3" t="n">
        <x:v>66</x:v>
      </x:c>
      <x:c r="E399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400" ht="38" customHeight="1">
      <x:c r="A400" s="3" t="str">
        <x:v>Школа № 1520 имени Капцовых</x:v>
      </x:c>
      <x:c r="B400" s="3" t="str">
        <x:v>university-admissions</x:v>
      </x:c>
      <x:c r="C400" s="3" t="n">
        <x:v>2026</x:v>
      </x:c>
      <x:c r="D400" s="3" t="n">
        <x:v>60</x:v>
      </x:c>
      <x:c r="E40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401" ht="38" customHeight="1">
      <x:c r="A401" s="3" t="str">
        <x:v>Школа № 1520 имени Капцовых</x:v>
      </x:c>
      <x:c r="B401" s="3" t="str">
        <x:v>university-admissions</x:v>
      </x:c>
      <x:c r="C401" s="3" t="n">
        <x:v>2025</x:v>
      </x:c>
      <x:c r="D401" s="3" t="n">
        <x:v>57</x:v>
      </x:c>
      <x:c r="E40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402" ht="38" customHeight="1">
      <x:c r="A402" s="3" t="str">
        <x:v>Школа № 1520 имени Капцовых</x:v>
      </x:c>
      <x:c r="B402" s="3" t="str">
        <x:v>university-admissions</x:v>
      </x:c>
      <x:c r="C402" s="3" t="n">
        <x:v>2024</x:v>
      </x:c>
      <x:c r="D402" s="3" t="n">
        <x:v>63</x:v>
      </x:c>
      <x:c r="E40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403" ht="38" customHeight="1">
      <x:c r="A403" s="3" t="str">
        <x:v>Школа № 2054</x:v>
      </x:c>
      <x:c r="B403" s="3" t="str">
        <x:v>university-admissions</x:v>
      </x:c>
      <x:c r="C403" s="3" t="n">
        <x:v>2026</x:v>
      </x:c>
      <x:c r="D403" s="3" t="n">
        <x:v>61</x:v>
      </x:c>
      <x:c r="E403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404" ht="38" customHeight="1">
      <x:c r="A404" s="3" t="str">
        <x:v>Школа № 2054</x:v>
      </x:c>
      <x:c r="B404" s="3" t="str">
        <x:v>university-admissions</x:v>
      </x:c>
      <x:c r="C404" s="3" t="n">
        <x:v>2025</x:v>
      </x:c>
      <x:c r="D404" s="3" t="n">
        <x:v>60</x:v>
      </x:c>
      <x:c r="E40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405" ht="38" customHeight="1">
      <x:c r="A405" s="3" t="str">
        <x:v>Школа № 2054</x:v>
      </x:c>
      <x:c r="B405" s="3" t="str">
        <x:v>university-admissions</x:v>
      </x:c>
      <x:c r="C405" s="3" t="n">
        <x:v>2024</x:v>
      </x:c>
      <x:c r="D405" s="3" t="n">
        <x:v>58</x:v>
      </x:c>
      <x:c r="E40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406" ht="38" customHeight="1">
      <x:c r="A406" s="3" t="str">
        <x:v>Школа № 1238</x:v>
      </x:c>
      <x:c r="B406" s="3" t="str">
        <x:v>university-admissions</x:v>
      </x:c>
      <x:c r="C406" s="3" t="n">
        <x:v>2026</x:v>
      </x:c>
      <x:c r="D406" s="3" t="n">
        <x:v>62</x:v>
      </x:c>
      <x:c r="E406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407" ht="38" customHeight="1">
      <x:c r="A407" s="3" t="str">
        <x:v>Школа № 1238</x:v>
      </x:c>
      <x:c r="B407" s="3" t="str">
        <x:v>university-admissions</x:v>
      </x:c>
      <x:c r="C407" s="3" t="n">
        <x:v>2025</x:v>
      </x:c>
      <x:c r="D407" s="3" t="n">
        <x:v>99</x:v>
      </x:c>
      <x:c r="E407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408" ht="38" customHeight="1">
      <x:c r="A408" s="3" t="str">
        <x:v>Школа № 1238</x:v>
      </x:c>
      <x:c r="B408" s="3" t="str">
        <x:v>university-admissions</x:v>
      </x:c>
      <x:c r="C408" s="3" t="n">
        <x:v>2024</x:v>
      </x:c>
      <x:c r="D408" s="3" t="n">
        <x:v>138</x:v>
      </x:c>
      <x:c r="E408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409" ht="38" customHeight="1">
      <x:c r="A409" s="3" t="str">
        <x:v>Школа «Столичный-КИТ»</x:v>
      </x:c>
      <x:c r="B409" s="3" t="str">
        <x:v>university-admissions</x:v>
      </x:c>
      <x:c r="C409" s="3" t="n">
        <x:v>2026</x:v>
      </x:c>
      <x:c r="D409" s="3" t="n">
        <x:v>63</x:v>
      </x:c>
      <x:c r="E409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410" ht="38" customHeight="1">
      <x:c r="A410" s="3" t="str">
        <x:v>Школа «Столичный-КИТ»</x:v>
      </x:c>
      <x:c r="B410" s="3" t="str">
        <x:v>university-admissions</x:v>
      </x:c>
      <x:c r="C410" s="3" t="n">
        <x:v>2025</x:v>
      </x:c>
      <x:c r="D410" s="3" t="n">
        <x:v>77</x:v>
      </x:c>
      <x:c r="E410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411" ht="38" customHeight="1">
      <x:c r="A411" s="3" t="str">
        <x:v>Школа «Столичный-КИТ»</x:v>
      </x:c>
      <x:c r="B411" s="3" t="str">
        <x:v>university-admissions</x:v>
      </x:c>
      <x:c r="C411" s="3" t="n">
        <x:v>2024</x:v>
      </x:c>
      <x:c r="D411" s="3" t="n">
        <x:v>119</x:v>
      </x:c>
      <x:c r="E411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412" ht="38" customHeight="1">
      <x:c r="A412" s="3" t="str">
        <x:v>Школа № 1357 "На Братиславской"</x:v>
      </x:c>
      <x:c r="B412" s="3" t="str">
        <x:v>university-admissions</x:v>
      </x:c>
      <x:c r="C412" s="3" t="n">
        <x:v>2026</x:v>
      </x:c>
      <x:c r="D412" s="3" t="n">
        <x:v>64</x:v>
      </x:c>
      <x:c r="E412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413" ht="38" customHeight="1">
      <x:c r="A413" s="3" t="str">
        <x:v>Школа № 1357 "На Братиславской"</x:v>
      </x:c>
      <x:c r="B413" s="3" t="str">
        <x:v>university-admissions</x:v>
      </x:c>
      <x:c r="C413" s="3" t="n">
        <x:v>2025</x:v>
      </x:c>
      <x:c r="D413" s="3" t="n">
        <x:v>63</x:v>
      </x:c>
      <x:c r="E413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414" ht="38" customHeight="1">
      <x:c r="A414" s="3" t="str">
        <x:v>Школа № 1357 "На Братиславской"</x:v>
      </x:c>
      <x:c r="B414" s="3" t="str">
        <x:v>university-admissions</x:v>
      </x:c>
      <x:c r="C414" s="3" t="n">
        <x:v>2024</x:v>
      </x:c>
      <x:c r="D414" s="3" t="n">
        <x:v>56</x:v>
      </x:c>
      <x:c r="E414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415" ht="38" customHeight="1">
      <x:c r="A415" s="3" t="str">
        <x:v>Школа № 56 имени академика В.А. Легасова</x:v>
      </x:c>
      <x:c r="B415" s="3" t="str">
        <x:v>university-admissions</x:v>
      </x:c>
      <x:c r="C415" s="3" t="n">
        <x:v>2026</x:v>
      </x:c>
      <x:c r="D415" s="3" t="n">
        <x:v>65</x:v>
      </x:c>
      <x:c r="E415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416" ht="38" customHeight="1">
      <x:c r="A416" s="3" t="str">
        <x:v>Школа № 56 имени академика В.А. Легасова</x:v>
      </x:c>
      <x:c r="B416" s="3" t="str">
        <x:v>university-admissions</x:v>
      </x:c>
      <x:c r="C416" s="3" t="n">
        <x:v>2025</x:v>
      </x:c>
      <x:c r="D416" s="3" t="n">
        <x:v>87</x:v>
      </x:c>
      <x:c r="E416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417" ht="38" customHeight="1">
      <x:c r="A417" s="3" t="str">
        <x:v>Школа № 56 имени академика В.А. Легасова</x:v>
      </x:c>
      <x:c r="B417" s="3" t="str">
        <x:v>university-admissions</x:v>
      </x:c>
      <x:c r="C417" s="3" t="n">
        <x:v>2024</x:v>
      </x:c>
      <x:c r="D417" s="3" t="n">
        <x:v>203</x:v>
      </x:c>
      <x:c r="E417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418" ht="38" customHeight="1">
      <x:c r="A418" s="3" t="str">
        <x:v>Гимназия №1543 им. Ю.В. Завельского</x:v>
      </x:c>
      <x:c r="B418" s="3" t="str">
        <x:v>university-admissions</x:v>
      </x:c>
      <x:c r="C418" s="3" t="n">
        <x:v>2026</x:v>
      </x:c>
      <x:c r="D418" s="3" t="n">
        <x:v>66</x:v>
      </x:c>
      <x:c r="E418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419" ht="38" customHeight="1">
      <x:c r="A419" s="3" t="str">
        <x:v>Гимназия №1543 им. Ю.В. Завельского</x:v>
      </x:c>
      <x:c r="B419" s="3" t="str">
        <x:v>competitiveness</x:v>
      </x:c>
      <x:c r="C419" s="3" t="n">
        <x:v>2026</x:v>
      </x:c>
      <x:c r="D419" s="3" t="n">
        <x:v>16</x:v>
      </x:c>
      <x:c r="E419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420" ht="38" customHeight="1">
      <x:c r="A420" s="3" t="str">
        <x:v>Гимназия №1543 им. Ю.В. Завельского</x:v>
      </x:c>
      <x:c r="B420" s="3" t="str">
        <x:v>university-admissions</x:v>
      </x:c>
      <x:c r="C420" s="3" t="n">
        <x:v>2025</x:v>
      </x:c>
      <x:c r="D420" s="3" t="n">
        <x:v>52</x:v>
      </x:c>
      <x:c r="E420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421" ht="38" customHeight="1">
      <x:c r="A421" s="3" t="str">
        <x:v>Гимназия №1543 им. Ю.В. Завельского</x:v>
      </x:c>
      <x:c r="B421" s="3" t="str">
        <x:v>competitiveness</x:v>
      </x:c>
      <x:c r="C421" s="3" t="n">
        <x:v>2025</x:v>
      </x:c>
      <x:c r="D421" s="3" t="n">
        <x:v>16</x:v>
      </x:c>
      <x:c r="E421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422" ht="38" customHeight="1">
      <x:c r="A422" s="3" t="str">
        <x:v>Гимназия №1543 им. Ю.В. Завельского</x:v>
      </x:c>
      <x:c r="B422" s="3" t="str">
        <x:v>university-admissions</x:v>
      </x:c>
      <x:c r="C422" s="3" t="n">
        <x:v>2024</x:v>
      </x:c>
      <x:c r="D422" s="3" t="n">
        <x:v>46</x:v>
      </x:c>
      <x:c r="E42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423" ht="38" customHeight="1">
      <x:c r="A423" s="3" t="str">
        <x:v>Гимназия №1543 им. Ю.В. Завельского</x:v>
      </x:c>
      <x:c r="B423" s="3" t="str">
        <x:v>competitiveness</x:v>
      </x:c>
      <x:c r="C423" s="3" t="n">
        <x:v>2024</x:v>
      </x:c>
      <x:c r="D423" s="3" t="n">
        <x:v>21</x:v>
      </x:c>
      <x:c r="E423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424" ht="38" customHeight="1">
      <x:c r="A424" s="3" t="str">
        <x:v>Гимназия №1543 им. Ю.В. Завельского</x:v>
      </x:c>
      <x:c r="B424" s="3" t="str">
        <x:v>Олимпиадный: Общий рейтинг</x:v>
      </x:c>
      <x:c r="C424" s="3" t="str">
        <x:v>2024/25</x:v>
      </x:c>
      <x:c r="D424" s="3" t="str">
        <x:v>16</x:v>
      </x:c>
      <x:c r="E424" s="10" t="str">
        <x:f>IFERROR(HYPERLINK("https://olimpiada.ru/article/1202","https://olimpiada.ru/article/1202"),"https://olimpiada.ru/article/1202")</x:f>
        <x:v>https://olimpiada.ru/article/1202</x:v>
      </x:c>
    </x:row>
    <x:row r="425" ht="38" customHeight="1">
      <x:c r="A425" s="3" t="str">
        <x:v>Гимназия №1543 им. Ю.В. Завельского</x:v>
      </x:c>
      <x:c r="B425" s="3" t="str">
        <x:v>Олимпиадный: Естественные науки и технологии</x:v>
      </x:c>
      <x:c r="C425" s="3" t="str">
        <x:v>2024/25</x:v>
      </x:c>
      <x:c r="D425" s="3" t="str">
        <x:v>Высокие результаты</x:v>
      </x:c>
      <x:c r="E425" s="10" t="str">
        <x:f>IFERROR(HYPERLINK("https://olimpiada.ru/article/1202","https://olimpiada.ru/article/1202"),"https://olimpiada.ru/article/1202")</x:f>
        <x:v>https://olimpiada.ru/article/1202</x:v>
      </x:c>
    </x:row>
    <x:row r="426" ht="38" customHeight="1">
      <x:c r="A426" s="3" t="str">
        <x:v>Лицей Президентской академии РАНХиГС</x:v>
      </x:c>
      <x:c r="B426" s="3" t="str">
        <x:v>university-admissions</x:v>
      </x:c>
      <x:c r="C426" s="3" t="n">
        <x:v>2026</x:v>
      </x:c>
      <x:c r="D426" s="3" t="n">
        <x:v>67</x:v>
      </x:c>
      <x:c r="E426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427" ht="38" customHeight="1">
      <x:c r="A427" s="3" t="str">
        <x:v>Лицей Президентской академии РАНХиГС</x:v>
      </x:c>
      <x:c r="B427" s="3" t="str">
        <x:v>competitiveness</x:v>
      </x:c>
      <x:c r="C427" s="3" t="n">
        <x:v>2026</x:v>
      </x:c>
      <x:c r="D427" s="3" t="n">
        <x:v>91</x:v>
      </x:c>
      <x:c r="E427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428" ht="38" customHeight="1">
      <x:c r="A428" s="3" t="str">
        <x:v>Лицей Президентской академии РАНХиГС</x:v>
      </x:c>
      <x:c r="B428" s="3" t="str">
        <x:v>university-admissions</x:v>
      </x:c>
      <x:c r="C428" s="3" t="n">
        <x:v>2025</x:v>
      </x:c>
      <x:c r="D428" s="3" t="n">
        <x:v>47</x:v>
      </x:c>
      <x:c r="E428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429" ht="38" customHeight="1">
      <x:c r="A429" s="3" t="str">
        <x:v>Лицей Президентской академии РАНХиГС</x:v>
      </x:c>
      <x:c r="B429" s="3" t="str">
        <x:v>competitiveness</x:v>
      </x:c>
      <x:c r="C429" s="3" t="n">
        <x:v>2025</x:v>
      </x:c>
      <x:c r="D429" s="3" t="n">
        <x:v>63</x:v>
      </x:c>
      <x:c r="E429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430" ht="38" customHeight="1">
      <x:c r="A430" s="3" t="str">
        <x:v>Лицей Президентской академии РАНХиГС</x:v>
      </x:c>
      <x:c r="B430" s="3" t="str">
        <x:v>university-admissions</x:v>
      </x:c>
      <x:c r="C430" s="3" t="n">
        <x:v>2024</x:v>
      </x:c>
      <x:c r="D430" s="3" t="n">
        <x:v>50</x:v>
      </x:c>
      <x:c r="E430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431" ht="38" customHeight="1">
      <x:c r="A431" s="3" t="str">
        <x:v>Лицей Президентской академии РАНХиГС</x:v>
      </x:c>
      <x:c r="B431" s="3" t="str">
        <x:v>competitiveness</x:v>
      </x:c>
      <x:c r="C431" s="3" t="n">
        <x:v>2024</x:v>
      </x:c>
      <x:c r="D431" s="3" t="n">
        <x:v>58</x:v>
      </x:c>
      <x:c r="E431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432" ht="38" customHeight="1">
      <x:c r="A432" s="3" t="str">
        <x:v>Школа № 1542</x:v>
      </x:c>
      <x:c r="B432" s="3" t="str">
        <x:v>university-admissions</x:v>
      </x:c>
      <x:c r="C432" s="3" t="n">
        <x:v>2026</x:v>
      </x:c>
      <x:c r="D432" s="3" t="n">
        <x:v>68</x:v>
      </x:c>
      <x:c r="E432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433" ht="38" customHeight="1">
      <x:c r="A433" s="3" t="str">
        <x:v>Школа № 1542</x:v>
      </x:c>
      <x:c r="B433" s="3" t="str">
        <x:v>university-admissions</x:v>
      </x:c>
      <x:c r="C433" s="3" t="n">
        <x:v>2025</x:v>
      </x:c>
      <x:c r="D433" s="3" t="n">
        <x:v>61</x:v>
      </x:c>
      <x:c r="E433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434" ht="38" customHeight="1">
      <x:c r="A434" s="3" t="str">
        <x:v>Школа № 1542</x:v>
      </x:c>
      <x:c r="B434" s="3" t="str">
        <x:v>university-admissions</x:v>
      </x:c>
      <x:c r="C434" s="3" t="n">
        <x:v>2024</x:v>
      </x:c>
      <x:c r="D434" s="3" t="n">
        <x:v>69</x:v>
      </x:c>
      <x:c r="E434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435" ht="38" customHeight="1">
      <x:c r="A435" s="3" t="str">
        <x:v>Школа № 1571</x:v>
      </x:c>
      <x:c r="B435" s="3" t="str">
        <x:v>university-admissions</x:v>
      </x:c>
      <x:c r="C435" s="3" t="n">
        <x:v>2026</x:v>
      </x:c>
      <x:c r="D435" s="3" t="n">
        <x:v>69</x:v>
      </x:c>
      <x:c r="E435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436" ht="38" customHeight="1">
      <x:c r="A436" s="3" t="str">
        <x:v>Школа № 1571</x:v>
      </x:c>
      <x:c r="B436" s="3" t="str">
        <x:v>university-admissions</x:v>
      </x:c>
      <x:c r="C436" s="3" t="n">
        <x:v>2025</x:v>
      </x:c>
      <x:c r="D436" s="3" t="n">
        <x:v>58</x:v>
      </x:c>
      <x:c r="E436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437" ht="38" customHeight="1">
      <x:c r="A437" s="3" t="str">
        <x:v>Школа № 1571</x:v>
      </x:c>
      <x:c r="B437" s="3" t="str">
        <x:v>university-admissions</x:v>
      </x:c>
      <x:c r="C437" s="3" t="n">
        <x:v>2024</x:v>
      </x:c>
      <x:c r="D437" s="3" t="n">
        <x:v>59</x:v>
      </x:c>
      <x:c r="E437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438" ht="38" customHeight="1">
      <x:c r="A438" s="3" t="str">
        <x:v>Академическая гимназия имени Д. К. Фаддеева СПбГУ</x:v>
      </x:c>
      <x:c r="B438" s="3" t="str">
        <x:v>university-admissions</x:v>
      </x:c>
      <x:c r="C438" s="3" t="n">
        <x:v>2026</x:v>
      </x:c>
      <x:c r="D438" s="3" t="n">
        <x:v>70</x:v>
      </x:c>
      <x:c r="E438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439" ht="38" customHeight="1">
      <x:c r="A439" s="3" t="str">
        <x:v>Академическая гимназия имени Д. К. Фаддеева СПбГУ</x:v>
      </x:c>
      <x:c r="B439" s="3" t="str">
        <x:v>competitiveness</x:v>
      </x:c>
      <x:c r="C439" s="3" t="n">
        <x:v>2026</x:v>
      </x:c>
      <x:c r="D439" s="3" t="n">
        <x:v>35</x:v>
      </x:c>
      <x:c r="E439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440" ht="38" customHeight="1">
      <x:c r="A440" s="3" t="str">
        <x:v>Академическая гимназия имени Д. К. Фаддеева СПбГУ</x:v>
      </x:c>
      <x:c r="B440" s="3" t="str">
        <x:v>university-admissions</x:v>
      </x:c>
      <x:c r="C440" s="3" t="n">
        <x:v>2025</x:v>
      </x:c>
      <x:c r="D440" s="3" t="n">
        <x:v>67</x:v>
      </x:c>
      <x:c r="E440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441" ht="38" customHeight="1">
      <x:c r="A441" s="3" t="str">
        <x:v>Академическая гимназия имени Д. К. Фаддеева СПбГУ</x:v>
      </x:c>
      <x:c r="B441" s="3" t="str">
        <x:v>competitiveness</x:v>
      </x:c>
      <x:c r="C441" s="3" t="n">
        <x:v>2025</x:v>
      </x:c>
      <x:c r="D441" s="3" t="n">
        <x:v>37</x:v>
      </x:c>
      <x:c r="E441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442" ht="38" customHeight="1">
      <x:c r="A442" s="3" t="str">
        <x:v>Академическая гимназия имени Д. К. Фаддеева СПбГУ</x:v>
      </x:c>
      <x:c r="B442" s="3" t="str">
        <x:v>university-admissions</x:v>
      </x:c>
      <x:c r="C442" s="3" t="n">
        <x:v>2024</x:v>
      </x:c>
      <x:c r="D442" s="3" t="n">
        <x:v>57</x:v>
      </x:c>
      <x:c r="E44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443" ht="38" customHeight="1">
      <x:c r="A443" s="3" t="str">
        <x:v>Академическая гимназия имени Д. К. Фаддеева СПбГУ</x:v>
      </x:c>
      <x:c r="B443" s="3" t="str">
        <x:v>competitiveness</x:v>
      </x:c>
      <x:c r="C443" s="3" t="n">
        <x:v>2024</x:v>
      </x:c>
      <x:c r="D443" s="3" t="n">
        <x:v>34</x:v>
      </x:c>
      <x:c r="E443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444" ht="38" customHeight="1">
      <x:c r="A444" s="3" t="str">
        <x:v>Школа № 1518</x:v>
      </x:c>
      <x:c r="B444" s="3" t="str">
        <x:v>university-admissions</x:v>
      </x:c>
      <x:c r="C444" s="3" t="n">
        <x:v>2026</x:v>
      </x:c>
      <x:c r="D444" s="3" t="n">
        <x:v>71</x:v>
      </x:c>
      <x:c r="E444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445" ht="38" customHeight="1">
      <x:c r="A445" s="3" t="str">
        <x:v>Школа № 1518</x:v>
      </x:c>
      <x:c r="B445" s="3" t="str">
        <x:v>competitiveness</x:v>
      </x:c>
      <x:c r="C445" s="3" t="n">
        <x:v>2026</x:v>
      </x:c>
      <x:c r="D445" s="3" t="n">
        <x:v>48</x:v>
      </x:c>
      <x:c r="E445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446" ht="38" customHeight="1">
      <x:c r="A446" s="3" t="str">
        <x:v>Школа № 1518</x:v>
      </x:c>
      <x:c r="B446" s="3" t="str">
        <x:v>university-admissions</x:v>
      </x:c>
      <x:c r="C446" s="3" t="n">
        <x:v>2025</x:v>
      </x:c>
      <x:c r="D446" s="3" t="n">
        <x:v>95</x:v>
      </x:c>
      <x:c r="E446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447" ht="38" customHeight="1">
      <x:c r="A447" s="3" t="str">
        <x:v>Школа № 1518</x:v>
      </x:c>
      <x:c r="B447" s="3" t="str">
        <x:v>competitiveness</x:v>
      </x:c>
      <x:c r="C447" s="3" t="n">
        <x:v>2025</x:v>
      </x:c>
      <x:c r="D447" s="3" t="n">
        <x:v>62</x:v>
      </x:c>
      <x:c r="E447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448" ht="38" customHeight="1">
      <x:c r="A448" s="3" t="str">
        <x:v>Школа № 1518</x:v>
      </x:c>
      <x:c r="B448" s="3" t="str">
        <x:v>university-admissions</x:v>
      </x:c>
      <x:c r="C448" s="3" t="n">
        <x:v>2024</x:v>
      </x:c>
      <x:c r="D448" s="3" t="n">
        <x:v>101</x:v>
      </x:c>
      <x:c r="E448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449" ht="38" customHeight="1">
      <x:c r="A449" s="3" t="str">
        <x:v>Школа № 1518</x:v>
      </x:c>
      <x:c r="B449" s="3" t="str">
        <x:v>competitiveness</x:v>
      </x:c>
      <x:c r="C449" s="3" t="n">
        <x:v>2024</x:v>
      </x:c>
      <x:c r="D449" s="3" t="n">
        <x:v>65</x:v>
      </x:c>
      <x:c r="E449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450" ht="38" customHeight="1">
      <x:c r="A450" s="3" t="str">
        <x:v>Школа № 2036</x:v>
      </x:c>
      <x:c r="B450" s="3" t="str">
        <x:v>university-admissions</x:v>
      </x:c>
      <x:c r="C450" s="3" t="n">
        <x:v>2026</x:v>
      </x:c>
      <x:c r="D450" s="3" t="n">
        <x:v>72</x:v>
      </x:c>
      <x:c r="E45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451" ht="38" customHeight="1">
      <x:c r="A451" s="3" t="str">
        <x:v>Школа № 2036</x:v>
      </x:c>
      <x:c r="B451" s="3" t="str">
        <x:v>university-admissions</x:v>
      </x:c>
      <x:c r="C451" s="3" t="n">
        <x:v>2025</x:v>
      </x:c>
      <x:c r="D451" s="3" t="n">
        <x:v>75</x:v>
      </x:c>
      <x:c r="E45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452" ht="38" customHeight="1">
      <x:c r="A452" s="3" t="str">
        <x:v>Школа № 2036</x:v>
      </x:c>
      <x:c r="B452" s="3" t="str">
        <x:v>university-admissions</x:v>
      </x:c>
      <x:c r="C452" s="3" t="n">
        <x:v>2024</x:v>
      </x:c>
      <x:c r="D452" s="3" t="n">
        <x:v>79</x:v>
      </x:c>
      <x:c r="E45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453" ht="38" customHeight="1">
      <x:c r="A453" s="3" t="str">
        <x:v>Лицей № 38</x:v>
      </x:c>
      <x:c r="B453" s="3" t="str">
        <x:v>university-admissions</x:v>
      </x:c>
      <x:c r="C453" s="3" t="n">
        <x:v>2026</x:v>
      </x:c>
      <x:c r="D453" s="3" t="n">
        <x:v>73</x:v>
      </x:c>
      <x:c r="E453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454" ht="38" customHeight="1">
      <x:c r="A454" s="3" t="str">
        <x:v>Лицей № 38</x:v>
      </x:c>
      <x:c r="B454" s="3" t="str">
        <x:v>university-admissions</x:v>
      </x:c>
      <x:c r="C454" s="3" t="n">
        <x:v>2025</x:v>
      </x:c>
      <x:c r="D454" s="3" t="n">
        <x:v>71</x:v>
      </x:c>
      <x:c r="E45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455" ht="38" customHeight="1">
      <x:c r="A455" s="3" t="str">
        <x:v>Лицей № 38</x:v>
      </x:c>
      <x:c r="B455" s="3" t="str">
        <x:v>university-admissions</x:v>
      </x:c>
      <x:c r="C455" s="3" t="n">
        <x:v>2024</x:v>
      </x:c>
      <x:c r="D455" s="3" t="n">
        <x:v>60</x:v>
      </x:c>
      <x:c r="E45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456" ht="38" customHeight="1">
      <x:c r="A456" s="3" t="str">
        <x:v>Лицей № 38</x:v>
      </x:c>
      <x:c r="B456" s="3" t="str">
        <x:v>Олимпиадный: Математика</x:v>
      </x:c>
      <x:c r="C456" s="3" t="str">
        <x:v>2023/24</x:v>
      </x:c>
      <x:c r="D456" s="3" t="str">
        <x:v>Высокие результаты</x:v>
      </x:c>
      <x:c r="E456" s="10" t="str">
        <x:f>IFERROR(HYPERLINK("https://olimpiada.ru/article/1143","https://olimpiada.ru/article/1143"),"https://olimpiada.ru/article/1143")</x:f>
        <x:v>https://olimpiada.ru/article/1143</x:v>
      </x:c>
    </x:row>
    <x:row r="457" ht="38" customHeight="1">
      <x:c r="A457" s="3" t="str">
        <x:v>Школа № 1799</x:v>
      </x:c>
      <x:c r="B457" s="3" t="str">
        <x:v>university-admissions</x:v>
      </x:c>
      <x:c r="C457" s="3" t="n">
        <x:v>2026</x:v>
      </x:c>
      <x:c r="D457" s="3" t="n">
        <x:v>74</x:v>
      </x:c>
      <x:c r="E457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458" ht="38" customHeight="1">
      <x:c r="A458" s="3" t="str">
        <x:v>Школа № 1799</x:v>
      </x:c>
      <x:c r="B458" s="3" t="str">
        <x:v>university-admissions</x:v>
      </x:c>
      <x:c r="C458" s="3" t="n">
        <x:v>2025</x:v>
      </x:c>
      <x:c r="D458" s="3" t="n">
        <x:v>72</x:v>
      </x:c>
      <x:c r="E458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459" ht="38" customHeight="1">
      <x:c r="A459" s="3" t="str">
        <x:v>Школа № 1799</x:v>
      </x:c>
      <x:c r="B459" s="3" t="str">
        <x:v>university-admissions</x:v>
      </x:c>
      <x:c r="C459" s="3" t="n">
        <x:v>2024</x:v>
      </x:c>
      <x:c r="D459" s="3" t="n">
        <x:v>48</x:v>
      </x:c>
      <x:c r="E459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460" ht="38" customHeight="1">
      <x:c r="A460" s="3" t="str">
        <x:v>Школа № 117 (Москва)</x:v>
      </x:c>
      <x:c r="B460" s="3" t="str">
        <x:v>university-admissions</x:v>
      </x:c>
      <x:c r="C460" s="3" t="n">
        <x:v>2026</x:v>
      </x:c>
      <x:c r="D460" s="3" t="n">
        <x:v>75</x:v>
      </x:c>
      <x:c r="E46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461" ht="38" customHeight="1">
      <x:c r="A461" s="3" t="str">
        <x:v>Школа № 117 (Москва)</x:v>
      </x:c>
      <x:c r="B461" s="3" t="str">
        <x:v>university-admissions</x:v>
      </x:c>
      <x:c r="C461" s="3" t="n">
        <x:v>2025</x:v>
      </x:c>
      <x:c r="D461" s="3" t="n">
        <x:v>69</x:v>
      </x:c>
      <x:c r="E46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462" ht="38" customHeight="1">
      <x:c r="A462" s="3" t="str">
        <x:v>Школа № 117 (Москва)</x:v>
      </x:c>
      <x:c r="B462" s="3" t="str">
        <x:v>university-admissions</x:v>
      </x:c>
      <x:c r="C462" s="3" t="n">
        <x:v>2024</x:v>
      </x:c>
      <x:c r="D462" s="3" t="n">
        <x:v>65</x:v>
      </x:c>
      <x:c r="E46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463" ht="38" customHeight="1">
      <x:c r="A463" s="3" t="str">
        <x:v>Школа № 1363</x:v>
      </x:c>
      <x:c r="B463" s="3" t="str">
        <x:v>university-admissions</x:v>
      </x:c>
      <x:c r="C463" s="3" t="n">
        <x:v>2026</x:v>
      </x:c>
      <x:c r="D463" s="3" t="n">
        <x:v>76</x:v>
      </x:c>
      <x:c r="E463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464" ht="38" customHeight="1">
      <x:c r="A464" s="3" t="str">
        <x:v>Школа № 1363</x:v>
      </x:c>
      <x:c r="B464" s="3" t="str">
        <x:v>university-admissions</x:v>
      </x:c>
      <x:c r="C464" s="3" t="n">
        <x:v>2025</x:v>
      </x:c>
      <x:c r="D464" s="3" t="n">
        <x:v>76</x:v>
      </x:c>
      <x:c r="E46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465" ht="38" customHeight="1">
      <x:c r="A465" s="3" t="str">
        <x:v>Школа № 1363</x:v>
      </x:c>
      <x:c r="B465" s="3" t="str">
        <x:v>university-admissions</x:v>
      </x:c>
      <x:c r="C465" s="3" t="n">
        <x:v>2024</x:v>
      </x:c>
      <x:c r="D465" s="3" t="n">
        <x:v>96</x:v>
      </x:c>
      <x:c r="E46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466" ht="38" customHeight="1">
      <x:c r="A466" s="3" t="str">
        <x:v>Лицей № 3 (Чебоксары)</x:v>
      </x:c>
      <x:c r="B466" s="3" t="str">
        <x:v>university-admissions</x:v>
      </x:c>
      <x:c r="C466" s="3" t="n">
        <x:v>2026</x:v>
      </x:c>
      <x:c r="D466" s="3" t="n">
        <x:v>77</x:v>
      </x:c>
      <x:c r="E466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467" ht="38" customHeight="1">
      <x:c r="A467" s="3" t="str">
        <x:v>Лицей № 3 (Чебоксары)</x:v>
      </x:c>
      <x:c r="B467" s="3" t="str">
        <x:v>competitiveness</x:v>
      </x:c>
      <x:c r="C467" s="3" t="n">
        <x:v>2026</x:v>
      </x:c>
      <x:c r="D467" s="3" t="n">
        <x:v>55</x:v>
      </x:c>
      <x:c r="E467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468" ht="38" customHeight="1">
      <x:c r="A468" s="3" t="str">
        <x:v>Лицей № 3 (Чебоксары)</x:v>
      </x:c>
      <x:c r="B468" s="3" t="str">
        <x:v>university-admissions</x:v>
      </x:c>
      <x:c r="C468" s="3" t="n">
        <x:v>2025</x:v>
      </x:c>
      <x:c r="D468" s="3" t="n">
        <x:v>64</x:v>
      </x:c>
      <x:c r="E468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469" ht="38" customHeight="1">
      <x:c r="A469" s="3" t="str">
        <x:v>Лицей № 3 (Чебоксары)</x:v>
      </x:c>
      <x:c r="B469" s="3" t="str">
        <x:v>competitiveness</x:v>
      </x:c>
      <x:c r="C469" s="3" t="n">
        <x:v>2025</x:v>
      </x:c>
      <x:c r="D469" s="3" t="n">
        <x:v>34</x:v>
      </x:c>
      <x:c r="E469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470" ht="38" customHeight="1">
      <x:c r="A470" s="3" t="str">
        <x:v>Лицей № 3 (Чебоксары)</x:v>
      </x:c>
      <x:c r="B470" s="3" t="str">
        <x:v>university-admissions</x:v>
      </x:c>
      <x:c r="C470" s="3" t="n">
        <x:v>2024</x:v>
      </x:c>
      <x:c r="D470" s="3" t="n">
        <x:v>62</x:v>
      </x:c>
      <x:c r="E470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471" ht="38" customHeight="1">
      <x:c r="A471" s="3" t="str">
        <x:v>Лицей № 3 (Чебоксары)</x:v>
      </x:c>
      <x:c r="B471" s="3" t="str">
        <x:v>competitiveness</x:v>
      </x:c>
      <x:c r="C471" s="3" t="n">
        <x:v>2024</x:v>
      </x:c>
      <x:c r="D471" s="3" t="n">
        <x:v>41</x:v>
      </x:c>
      <x:c r="E471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472" ht="38" customHeight="1">
      <x:c r="A472" s="3" t="str">
        <x:v>Лицей № 153</x:v>
      </x:c>
      <x:c r="B472" s="3" t="str">
        <x:v>university-admissions</x:v>
      </x:c>
      <x:c r="C472" s="3" t="n">
        <x:v>2026</x:v>
      </x:c>
      <x:c r="D472" s="3" t="n">
        <x:v>78</x:v>
      </x:c>
      <x:c r="E472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473" ht="38" customHeight="1">
      <x:c r="A473" s="3" t="str">
        <x:v>Лицей № 153</x:v>
      </x:c>
      <x:c r="B473" s="3" t="str">
        <x:v>competitiveness</x:v>
      </x:c>
      <x:c r="C473" s="3" t="n">
        <x:v>2026</x:v>
      </x:c>
      <x:c r="D473" s="3" t="n">
        <x:v>29</x:v>
      </x:c>
      <x:c r="E473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474" ht="38" customHeight="1">
      <x:c r="A474" s="3" t="str">
        <x:v>Лицей № 153</x:v>
      </x:c>
      <x:c r="B474" s="3" t="str">
        <x:v>university-admissions</x:v>
      </x:c>
      <x:c r="C474" s="3" t="n">
        <x:v>2025</x:v>
      </x:c>
      <x:c r="D474" s="3" t="n">
        <x:v>65</x:v>
      </x:c>
      <x:c r="E47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475" ht="38" customHeight="1">
      <x:c r="A475" s="3" t="str">
        <x:v>Лицей № 153</x:v>
      </x:c>
      <x:c r="B475" s="3" t="str">
        <x:v>competitiveness</x:v>
      </x:c>
      <x:c r="C475" s="3" t="n">
        <x:v>2025</x:v>
      </x:c>
      <x:c r="D475" s="3" t="n">
        <x:v>25</x:v>
      </x:c>
      <x:c r="E475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476" ht="38" customHeight="1">
      <x:c r="A476" s="3" t="str">
        <x:v>Лицей № 153</x:v>
      </x:c>
      <x:c r="B476" s="3" t="str">
        <x:v>university-admissions</x:v>
      </x:c>
      <x:c r="C476" s="3" t="n">
        <x:v>2024</x:v>
      </x:c>
      <x:c r="D476" s="3" t="n">
        <x:v>53</x:v>
      </x:c>
      <x:c r="E476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477" ht="38" customHeight="1">
      <x:c r="A477" s="3" t="str">
        <x:v>Лицей № 153</x:v>
      </x:c>
      <x:c r="B477" s="3" t="str">
        <x:v>competitiveness</x:v>
      </x:c>
      <x:c r="C477" s="3" t="n">
        <x:v>2024</x:v>
      </x:c>
      <x:c r="D477" s="3" t="n">
        <x:v>23</x:v>
      </x:c>
      <x:c r="E477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478" ht="38" customHeight="1">
      <x:c r="A478" s="3" t="str">
        <x:v>Самарский международный аэрокосмический лицей</x:v>
      </x:c>
      <x:c r="B478" s="3" t="str">
        <x:v>university-admissions</x:v>
      </x:c>
      <x:c r="C478" s="3" t="n">
        <x:v>2026</x:v>
      </x:c>
      <x:c r="D478" s="3" t="n">
        <x:v>79</x:v>
      </x:c>
      <x:c r="E478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479" ht="38" customHeight="1">
      <x:c r="A479" s="3" t="str">
        <x:v>Самарский международный аэрокосмический лицей</x:v>
      </x:c>
      <x:c r="B479" s="3" t="str">
        <x:v>competitiveness</x:v>
      </x:c>
      <x:c r="C479" s="3" t="n">
        <x:v>2026</x:v>
      </x:c>
      <x:c r="D479" s="3" t="n">
        <x:v>61</x:v>
      </x:c>
      <x:c r="E479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480" ht="38" customHeight="1">
      <x:c r="A480" s="3" t="str">
        <x:v>Самарский международный аэрокосмический лицей</x:v>
      </x:c>
      <x:c r="B480" s="3" t="str">
        <x:v>university-admissions</x:v>
      </x:c>
      <x:c r="C480" s="3" t="n">
        <x:v>2025</x:v>
      </x:c>
      <x:c r="D480" s="3" t="n">
        <x:v>80</x:v>
      </x:c>
      <x:c r="E480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481" ht="38" customHeight="1">
      <x:c r="A481" s="3" t="str">
        <x:v>Самарский международный аэрокосмический лицей</x:v>
      </x:c>
      <x:c r="B481" s="3" t="str">
        <x:v>competitiveness</x:v>
      </x:c>
      <x:c r="C481" s="3" t="n">
        <x:v>2025</x:v>
      </x:c>
      <x:c r="D481" s="3" t="n">
        <x:v>64</x:v>
      </x:c>
      <x:c r="E481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482" ht="38" customHeight="1">
      <x:c r="A482" s="3" t="str">
        <x:v>Самарский международный аэрокосмический лицей</x:v>
      </x:c>
      <x:c r="B482" s="3" t="str">
        <x:v>university-admissions</x:v>
      </x:c>
      <x:c r="C482" s="3" t="n">
        <x:v>2024</x:v>
      </x:c>
      <x:c r="D482" s="3" t="n">
        <x:v>100</x:v>
      </x:c>
      <x:c r="E48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483" ht="38" customHeight="1">
      <x:c r="A483" s="3" t="str">
        <x:v>Самарский международный аэрокосмический лицей</x:v>
      </x:c>
      <x:c r="B483" s="3" t="str">
        <x:v>competitiveness</x:v>
      </x:c>
      <x:c r="C483" s="3" t="n">
        <x:v>2024</x:v>
      </x:c>
      <x:c r="D483" s="3" t="n">
        <x:v>81</x:v>
      </x:c>
      <x:c r="E483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484" ht="38" customHeight="1">
      <x:c r="A484" s="3" t="str">
        <x:v>Брянский городской лицей № 1 имени А.С. Пушкина</x:v>
      </x:c>
      <x:c r="B484" s="3" t="str">
        <x:v>university-admissions</x:v>
      </x:c>
      <x:c r="C484" s="3" t="n">
        <x:v>2026</x:v>
      </x:c>
      <x:c r="D484" s="3" t="n">
        <x:v>80</x:v>
      </x:c>
      <x:c r="E484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485" ht="38" customHeight="1">
      <x:c r="A485" s="3" t="str">
        <x:v>Брянский городской лицей № 1 имени А.С. Пушкина</x:v>
      </x:c>
      <x:c r="B485" s="3" t="str">
        <x:v>university-admissions</x:v>
      </x:c>
      <x:c r="C485" s="3" t="n">
        <x:v>2025</x:v>
      </x:c>
      <x:c r="D485" s="3" t="n">
        <x:v>70</x:v>
      </x:c>
      <x:c r="E485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486" ht="38" customHeight="1">
      <x:c r="A486" s="3" t="str">
        <x:v>Брянский городской лицей № 1 имени А.С. Пушкина</x:v>
      </x:c>
      <x:c r="B486" s="3" t="str">
        <x:v>university-admissions</x:v>
      </x:c>
      <x:c r="C486" s="3" t="n">
        <x:v>2024</x:v>
      </x:c>
      <x:c r="D486" s="3" t="n">
        <x:v>70</x:v>
      </x:c>
      <x:c r="E486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487" ht="38" customHeight="1">
      <x:c r="A487" s="3" t="str">
        <x:v>Брянский городской лицей № 1 имени А.С. Пушкина</x:v>
      </x:c>
      <x:c r="B487" s="3" t="str">
        <x:v>Олимпиадный: Математика</x:v>
      </x:c>
      <x:c r="C487" s="3" t="str">
        <x:v>2023/24</x:v>
      </x:c>
      <x:c r="D487" s="3" t="str">
        <x:v>Высокие результаты</x:v>
      </x:c>
      <x:c r="E487" s="10" t="str">
        <x:f>IFERROR(HYPERLINK("https://olimpiada.ru/article/1143","https://olimpiada.ru/article/1143"),"https://olimpiada.ru/article/1143")</x:f>
        <x:v>https://olimpiada.ru/article/1143</x:v>
      </x:c>
    </x:row>
    <x:row r="488" ht="38" customHeight="1">
      <x:c r="A488" s="3" t="str">
        <x:v>Школа № 1788</x:v>
      </x:c>
      <x:c r="B488" s="3" t="str">
        <x:v>university-admissions</x:v>
      </x:c>
      <x:c r="C488" s="3" t="n">
        <x:v>2026</x:v>
      </x:c>
      <x:c r="D488" s="3" t="n">
        <x:v>81</x:v>
      </x:c>
      <x:c r="E488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489" ht="38" customHeight="1">
      <x:c r="A489" s="3" t="str">
        <x:v>Школа № 1788</x:v>
      </x:c>
      <x:c r="B489" s="3" t="str">
        <x:v>university-admissions</x:v>
      </x:c>
      <x:c r="C489" s="3" t="n">
        <x:v>2025</x:v>
      </x:c>
      <x:c r="D489" s="3" t="n">
        <x:v>96</x:v>
      </x:c>
      <x:c r="E489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490" ht="38" customHeight="1">
      <x:c r="A490" s="3" t="str">
        <x:v>Школа № 1788</x:v>
      </x:c>
      <x:c r="B490" s="3" t="str">
        <x:v>university-admissions</x:v>
      </x:c>
      <x:c r="C490" s="3" t="n">
        <x:v>2024</x:v>
      </x:c>
      <x:c r="D490" s="3" t="n">
        <x:v>150</x:v>
      </x:c>
      <x:c r="E490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491" ht="38" customHeight="1">
      <x:c r="A491" s="3" t="str">
        <x:v>Школа № 192</x:v>
      </x:c>
      <x:c r="B491" s="3" t="str">
        <x:v>university-admissions</x:v>
      </x:c>
      <x:c r="C491" s="3" t="n">
        <x:v>2026</x:v>
      </x:c>
      <x:c r="D491" s="3" t="n">
        <x:v>82</x:v>
      </x:c>
      <x:c r="E491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492" ht="38" customHeight="1">
      <x:c r="A492" s="3" t="str">
        <x:v>Школа № 192</x:v>
      </x:c>
      <x:c r="B492" s="3" t="str">
        <x:v>university-admissions</x:v>
      </x:c>
      <x:c r="C492" s="3" t="n">
        <x:v>2025</x:v>
      </x:c>
      <x:c r="D492" s="3" t="n">
        <x:v>86</x:v>
      </x:c>
      <x:c r="E492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493" ht="38" customHeight="1">
      <x:c r="A493" s="3" t="str">
        <x:v>Школа № 192</x:v>
      </x:c>
      <x:c r="B493" s="3" t="str">
        <x:v>university-admissions</x:v>
      </x:c>
      <x:c r="C493" s="3" t="n">
        <x:v>2024</x:v>
      </x:c>
      <x:c r="D493" s="3" t="n">
        <x:v>83</x:v>
      </x:c>
      <x:c r="E493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494" ht="38" customHeight="1">
      <x:c r="A494" s="3" t="str">
        <x:v>Гуманитарный лицей г. Томска</x:v>
      </x:c>
      <x:c r="B494" s="3" t="str">
        <x:v>university-admissions</x:v>
      </x:c>
      <x:c r="C494" s="3" t="n">
        <x:v>2026</x:v>
      </x:c>
      <x:c r="D494" s="3" t="n">
        <x:v>83</x:v>
      </x:c>
      <x:c r="E494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495" ht="38" customHeight="1">
      <x:c r="A495" s="3" t="str">
        <x:v>Гуманитарный лицей г. Томска</x:v>
      </x:c>
      <x:c r="B495" s="3" t="str">
        <x:v>competitiveness</x:v>
      </x:c>
      <x:c r="C495" s="3" t="n">
        <x:v>2026</x:v>
      </x:c>
      <x:c r="D495" s="3" t="n">
        <x:v>71</x:v>
      </x:c>
      <x:c r="E495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496" ht="38" customHeight="1">
      <x:c r="A496" s="3" t="str">
        <x:v>Гуманитарный лицей г. Томска</x:v>
      </x:c>
      <x:c r="B496" s="3" t="str">
        <x:v>university-admissions</x:v>
      </x:c>
      <x:c r="C496" s="3" t="n">
        <x:v>2025</x:v>
      </x:c>
      <x:c r="D496" s="3" t="n">
        <x:v>79</x:v>
      </x:c>
      <x:c r="E496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497" ht="38" customHeight="1">
      <x:c r="A497" s="3" t="str">
        <x:v>Гуманитарный лицей г. Томска</x:v>
      </x:c>
      <x:c r="B497" s="3" t="str">
        <x:v>competitiveness</x:v>
      </x:c>
      <x:c r="C497" s="3" t="n">
        <x:v>2025</x:v>
      </x:c>
      <x:c r="D497" s="3" t="n">
        <x:v>72</x:v>
      </x:c>
      <x:c r="E497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498" ht="38" customHeight="1">
      <x:c r="A498" s="3" t="str">
        <x:v>Гуманитарный лицей г. Томска</x:v>
      </x:c>
      <x:c r="B498" s="3" t="str">
        <x:v>university-admissions</x:v>
      </x:c>
      <x:c r="C498" s="3" t="n">
        <x:v>2024</x:v>
      </x:c>
      <x:c r="D498" s="3" t="n">
        <x:v>76</x:v>
      </x:c>
      <x:c r="E498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499" ht="38" customHeight="1">
      <x:c r="A499" s="3" t="str">
        <x:v>Гуманитарный лицей г. Томска</x:v>
      </x:c>
      <x:c r="B499" s="3" t="str">
        <x:v>competitiveness</x:v>
      </x:c>
      <x:c r="C499" s="3" t="n">
        <x:v>2024</x:v>
      </x:c>
      <x:c r="D499" s="3" t="n">
        <x:v>62</x:v>
      </x:c>
      <x:c r="E499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500" ht="38" customHeight="1">
      <x:c r="A500" s="3" t="str">
        <x:v>Школа № 2120</x:v>
      </x:c>
      <x:c r="B500" s="3" t="str">
        <x:v>university-admissions</x:v>
      </x:c>
      <x:c r="C500" s="3" t="n">
        <x:v>2026</x:v>
      </x:c>
      <x:c r="D500" s="3" t="n">
        <x:v>84</x:v>
      </x:c>
      <x:c r="E50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501" ht="38" customHeight="1">
      <x:c r="A501" s="3" t="str">
        <x:v>Школа № 2120</x:v>
      </x:c>
      <x:c r="B501" s="3" t="str">
        <x:v>university-admissions</x:v>
      </x:c>
      <x:c r="C501" s="3" t="n">
        <x:v>2025</x:v>
      </x:c>
      <x:c r="D501" s="3" t="n">
        <x:v>78</x:v>
      </x:c>
      <x:c r="E50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502" ht="38" customHeight="1">
      <x:c r="A502" s="3" t="str">
        <x:v>Школа № 2120</x:v>
      </x:c>
      <x:c r="B502" s="3" t="str">
        <x:v>university-admissions</x:v>
      </x:c>
      <x:c r="C502" s="3" t="n">
        <x:v>2024</x:v>
      </x:c>
      <x:c r="D502" s="3" t="n">
        <x:v>129</x:v>
      </x:c>
      <x:c r="E50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503" ht="38" customHeight="1">
      <x:c r="A503" s="3" t="str">
        <x:v>Школа № 2016</x:v>
      </x:c>
      <x:c r="B503" s="3" t="str">
        <x:v>university-admissions</x:v>
      </x:c>
      <x:c r="C503" s="3" t="n">
        <x:v>2026</x:v>
      </x:c>
      <x:c r="D503" s="3" t="n">
        <x:v>85</x:v>
      </x:c>
      <x:c r="E503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504" ht="38" customHeight="1">
      <x:c r="A504" s="3" t="str">
        <x:v>Школа № 2016</x:v>
      </x:c>
      <x:c r="B504" s="3" t="str">
        <x:v>university-admissions</x:v>
      </x:c>
      <x:c r="C504" s="3" t="n">
        <x:v>2025</x:v>
      </x:c>
      <x:c r="D504" s="3" t="n">
        <x:v>51</x:v>
      </x:c>
      <x:c r="E50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505" ht="38" customHeight="1">
      <x:c r="A505" s="3" t="str">
        <x:v>Школа № 2016</x:v>
      </x:c>
      <x:c r="B505" s="3" t="str">
        <x:v>university-admissions</x:v>
      </x:c>
      <x:c r="C505" s="3" t="n">
        <x:v>2024</x:v>
      </x:c>
      <x:c r="D505" s="3" t="n">
        <x:v>40</x:v>
      </x:c>
      <x:c r="E50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506" ht="38" customHeight="1">
      <x:c r="A506" s="3" t="str">
        <x:v>Школа № 7 (Москва)</x:v>
      </x:c>
      <x:c r="B506" s="3" t="str">
        <x:v>university-admissions</x:v>
      </x:c>
      <x:c r="C506" s="3" t="n">
        <x:v>2026</x:v>
      </x:c>
      <x:c r="D506" s="3" t="n">
        <x:v>86</x:v>
      </x:c>
      <x:c r="E506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507" ht="38" customHeight="1">
      <x:c r="A507" s="3" t="str">
        <x:v>Школа № 7 (Москва)</x:v>
      </x:c>
      <x:c r="B507" s="3" t="str">
        <x:v>university-admissions</x:v>
      </x:c>
      <x:c r="C507" s="3" t="n">
        <x:v>2025</x:v>
      </x:c>
      <x:c r="D507" s="3" t="n">
        <x:v>94</x:v>
      </x:c>
      <x:c r="E507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508" ht="38" customHeight="1">
      <x:c r="A508" s="3" t="str">
        <x:v>Школа № 7 (Москва)</x:v>
      </x:c>
      <x:c r="B508" s="3" t="str">
        <x:v>university-admissions</x:v>
      </x:c>
      <x:c r="C508" s="3" t="n">
        <x:v>2024</x:v>
      </x:c>
      <x:c r="D508" s="3" t="n">
        <x:v>285</x:v>
      </x:c>
      <x:c r="E508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509" ht="38" customHeight="1">
      <x:c r="A509" s="3" t="str">
        <x:v>Школа № 1538</x:v>
      </x:c>
      <x:c r="B509" s="3" t="str">
        <x:v>university-admissions</x:v>
      </x:c>
      <x:c r="C509" s="3" t="n">
        <x:v>2026</x:v>
      </x:c>
      <x:c r="D509" s="3" t="n">
        <x:v>87</x:v>
      </x:c>
      <x:c r="E509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510" ht="38" customHeight="1">
      <x:c r="A510" s="3" t="str">
        <x:v>Школа № 1538</x:v>
      </x:c>
      <x:c r="B510" s="3" t="str">
        <x:v>university-admissions</x:v>
      </x:c>
      <x:c r="C510" s="3" t="n">
        <x:v>2025</x:v>
      </x:c>
      <x:c r="D510" s="3" t="n">
        <x:v>68</x:v>
      </x:c>
      <x:c r="E510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511" ht="38" customHeight="1">
      <x:c r="A511" s="3" t="str">
        <x:v>Школа № 1538</x:v>
      </x:c>
      <x:c r="B511" s="3" t="str">
        <x:v>university-admissions</x:v>
      </x:c>
      <x:c r="C511" s="3" t="n">
        <x:v>2024</x:v>
      </x:c>
      <x:c r="D511" s="3" t="n">
        <x:v>74</x:v>
      </x:c>
      <x:c r="E511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512" ht="38" customHeight="1">
      <x:c r="A512" s="3" t="str">
        <x:v>НОЧУ СОШ "Феникс"</x:v>
      </x:c>
      <x:c r="B512" s="3" t="str">
        <x:v>university-admissions</x:v>
      </x:c>
      <x:c r="C512" s="3" t="n">
        <x:v>2026</x:v>
      </x:c>
      <x:c r="D512" s="3" t="n">
        <x:v>88</x:v>
      </x:c>
      <x:c r="E512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513" ht="38" customHeight="1">
      <x:c r="A513" s="3" t="str">
        <x:v>НОЧУ СОШ "Феникс"</x:v>
      </x:c>
      <x:c r="B513" s="3" t="str">
        <x:v>university-admissions</x:v>
      </x:c>
      <x:c r="C513" s="3" t="n">
        <x:v>2025</x:v>
      </x:c>
      <x:c r="D513" s="3" t="n">
        <x:v>169</x:v>
      </x:c>
      <x:c r="E513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514" ht="38" customHeight="1">
      <x:c r="A514" s="3" t="str">
        <x:v>НОЧУ СОШ "Феникс"</x:v>
      </x:c>
      <x:c r="B514" s="3" t="str">
        <x:v>university-admissions</x:v>
      </x:c>
      <x:c r="C514" s="3" t="n">
        <x:v>2024</x:v>
      </x:c>
      <x:c r="D514" s="3" t="n">
        <x:v>191</x:v>
      </x:c>
      <x:c r="E514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515" ht="38" customHeight="1">
      <x:c r="A515" s="3" t="str">
        <x:v>Предуниверситарий МГЛУ</x:v>
      </x:c>
      <x:c r="B515" s="3" t="str">
        <x:v>university-admissions</x:v>
      </x:c>
      <x:c r="C515" s="3" t="n">
        <x:v>2026</x:v>
      </x:c>
      <x:c r="D515" s="3" t="n">
        <x:v>89</x:v>
      </x:c>
      <x:c r="E515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516" ht="38" customHeight="1">
      <x:c r="A516" s="3" t="str">
        <x:v>Предуниверситарий МГЛУ</x:v>
      </x:c>
      <x:c r="B516" s="3" t="str">
        <x:v>competitiveness</x:v>
      </x:c>
      <x:c r="C516" s="3" t="n">
        <x:v>2026</x:v>
      </x:c>
      <x:c r="D516" s="3" t="n">
        <x:v>88</x:v>
      </x:c>
      <x:c r="E516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517" ht="38" customHeight="1">
      <x:c r="A517" s="3" t="str">
        <x:v>Предуниверситарий МГЛУ</x:v>
      </x:c>
      <x:c r="B517" s="3" t="str">
        <x:v>university-admissions</x:v>
      </x:c>
      <x:c r="C517" s="3" t="n">
        <x:v>2025</x:v>
      </x:c>
      <x:c r="D517" s="3" t="n">
        <x:v>93</x:v>
      </x:c>
      <x:c r="E517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518" ht="38" customHeight="1">
      <x:c r="A518" s="3" t="str">
        <x:v>Предуниверситарий МГЛУ</x:v>
      </x:c>
      <x:c r="B518" s="3" t="str">
        <x:v>competitiveness</x:v>
      </x:c>
      <x:c r="C518" s="3" t="n">
        <x:v>2025</x:v>
      </x:c>
      <x:c r="D518" s="3" t="n">
        <x:v>73</x:v>
      </x:c>
      <x:c r="E518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519" ht="38" customHeight="1">
      <x:c r="A519" s="3" t="str">
        <x:v>Предуниверситарий МГЛУ</x:v>
      </x:c>
      <x:c r="B519" s="3" t="str">
        <x:v>university-admissions</x:v>
      </x:c>
      <x:c r="C519" s="3" t="n">
        <x:v>2024</x:v>
      </x:c>
      <x:c r="D519" s="3" t="n">
        <x:v>91</x:v>
      </x:c>
      <x:c r="E519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520" ht="38" customHeight="1">
      <x:c r="A520" s="3" t="str">
        <x:v>Предуниверситарий МГЛУ</x:v>
      </x:c>
      <x:c r="B520" s="3" t="str">
        <x:v>competitiveness</x:v>
      </x:c>
      <x:c r="C520" s="3" t="n">
        <x:v>2024</x:v>
      </x:c>
      <x:c r="D520" s="3" t="n">
        <x:v>80</x:v>
      </x:c>
      <x:c r="E520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521" ht="38" customHeight="1">
      <x:c r="A521" s="3" t="str">
        <x:v>Городской классический лицей</x:v>
      </x:c>
      <x:c r="B521" s="3" t="str">
        <x:v>university-admissions</x:v>
      </x:c>
      <x:c r="C521" s="3" t="n">
        <x:v>2026</x:v>
      </x:c>
      <x:c r="D521" s="3" t="n">
        <x:v>90</x:v>
      </x:c>
      <x:c r="E521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522" ht="38" customHeight="1">
      <x:c r="A522" s="3" t="str">
        <x:v>Городской классический лицей</x:v>
      </x:c>
      <x:c r="B522" s="3" t="str">
        <x:v>competitiveness</x:v>
      </x:c>
      <x:c r="C522" s="3" t="n">
        <x:v>2026</x:v>
      </x:c>
      <x:c r="D522" s="3" t="n">
        <x:v>96</x:v>
      </x:c>
      <x:c r="E522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523" ht="38" customHeight="1">
      <x:c r="A523" s="3" t="str">
        <x:v>Городской классический лицей</x:v>
      </x:c>
      <x:c r="B523" s="3" t="str">
        <x:v>university-admissions</x:v>
      </x:c>
      <x:c r="C523" s="3" t="n">
        <x:v>2025</x:v>
      </x:c>
      <x:c r="D523" s="3" t="n">
        <x:v>90</x:v>
      </x:c>
      <x:c r="E523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524" ht="38" customHeight="1">
      <x:c r="A524" s="3" t="str">
        <x:v>Городской классический лицей</x:v>
      </x:c>
      <x:c r="B524" s="3" t="str">
        <x:v>university-admissions</x:v>
      </x:c>
      <x:c r="C524" s="3" t="n">
        <x:v>2024</x:v>
      </x:c>
      <x:c r="D524" s="3" t="n">
        <x:v>89</x:v>
      </x:c>
      <x:c r="E524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525" ht="38" customHeight="1">
      <x:c r="A525" s="3" t="str">
        <x:v>Республиканский лицей-интернат</x:v>
      </x:c>
      <x:c r="B525" s="3" t="str">
        <x:v>university-admissions</x:v>
      </x:c>
      <x:c r="C525" s="3" t="n">
        <x:v>2026</x:v>
      </x:c>
      <x:c r="D525" s="3" t="n">
        <x:v>91</x:v>
      </x:c>
      <x:c r="E525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526" ht="38" customHeight="1">
      <x:c r="A526" s="3" t="str">
        <x:v>Республиканский лицей-интернат</x:v>
      </x:c>
      <x:c r="B526" s="3" t="str">
        <x:v>university-admissions</x:v>
      </x:c>
      <x:c r="C526" s="3" t="n">
        <x:v>2025</x:v>
      </x:c>
      <x:c r="D526" s="3" t="n">
        <x:v>84</x:v>
      </x:c>
      <x:c r="E526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527" ht="38" customHeight="1">
      <x:c r="A527" s="3" t="str">
        <x:v>Республиканский лицей-интернат</x:v>
      </x:c>
      <x:c r="B527" s="3" t="str">
        <x:v>university-admissions</x:v>
      </x:c>
      <x:c r="C527" s="3" t="n">
        <x:v>2024</x:v>
      </x:c>
      <x:c r="D527" s="3" t="n">
        <x:v>64</x:v>
      </x:c>
      <x:c r="E527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528" ht="38" customHeight="1">
      <x:c r="A528" s="3" t="str">
        <x:v>Образовательный центр - Гимназия № 6 "Горностай"</x:v>
      </x:c>
      <x:c r="B528" s="3" t="str">
        <x:v>university-admissions</x:v>
      </x:c>
      <x:c r="C528" s="3" t="n">
        <x:v>2026</x:v>
      </x:c>
      <x:c r="D528" s="3" t="n">
        <x:v>92</x:v>
      </x:c>
      <x:c r="E528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529" ht="38" customHeight="1">
      <x:c r="A529" s="3" t="str">
        <x:v>Образовательный центр - Гимназия № 6 "Горностай"</x:v>
      </x:c>
      <x:c r="B529" s="3" t="str">
        <x:v>university-admissions</x:v>
      </x:c>
      <x:c r="C529" s="3" t="n">
        <x:v>2025</x:v>
      </x:c>
      <x:c r="D529" s="3" t="n">
        <x:v>124</x:v>
      </x:c>
      <x:c r="E529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530" ht="38" customHeight="1">
      <x:c r="A530" s="3" t="str">
        <x:v>Образовательный центр - Гимназия № 6 "Горностай"</x:v>
      </x:c>
      <x:c r="B530" s="3" t="str">
        <x:v>university-admissions</x:v>
      </x:c>
      <x:c r="C530" s="3" t="n">
        <x:v>2024</x:v>
      </x:c>
      <x:c r="D530" s="3" t="n">
        <x:v>188</x:v>
      </x:c>
      <x:c r="E530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531" ht="38" customHeight="1">
      <x:c r="A531" s="3" t="str">
        <x:v>Образовательный центр - Гимназия № 6 "Горностай"</x:v>
      </x:c>
      <x:c r="B531" s="3" t="str">
        <x:v>Олимпиадный: Математика</x:v>
      </x:c>
      <x:c r="C531" s="3" t="str">
        <x:v>2023/24</x:v>
      </x:c>
      <x:c r="D531" s="3" t="str">
        <x:v>Высокие результаты</x:v>
      </x:c>
      <x:c r="E531" s="10" t="str">
        <x:f>IFERROR(HYPERLINK("https://olimpiada.ru/article/1143","https://olimpiada.ru/article/1143"),"https://olimpiada.ru/article/1143")</x:f>
        <x:v>https://olimpiada.ru/article/1143</x:v>
      </x:c>
    </x:row>
    <x:row r="532" ht="38" customHeight="1">
      <x:c r="A532" s="3" t="str">
        <x:v>Школа №2098 "Многопрофильный образовательный центр" имени Героя Советского Союза Л.М Доватора</x:v>
      </x:c>
      <x:c r="B532" s="3" t="str">
        <x:v>university-admissions</x:v>
      </x:c>
      <x:c r="C532" s="3" t="n">
        <x:v>2026</x:v>
      </x:c>
      <x:c r="D532" s="3" t="n">
        <x:v>93</x:v>
      </x:c>
      <x:c r="E532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533" ht="38" customHeight="1">
      <x:c r="A533" s="3" t="str">
        <x:v>Школа №2098 "Многопрофильный образовательный центр" имени Героя Советского Союза Л.М Доватора</x:v>
      </x:c>
      <x:c r="B533" s="3" t="str">
        <x:v>university-admissions</x:v>
      </x:c>
      <x:c r="C533" s="3" t="n">
        <x:v>2025</x:v>
      </x:c>
      <x:c r="D533" s="3" t="n">
        <x:v>81</x:v>
      </x:c>
      <x:c r="E533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534" ht="38" customHeight="1">
      <x:c r="A534" s="3" t="str">
        <x:v>Школа №2098 "Многопрофильный образовательный центр" имени Героя Советского Союза Л.М Доватора</x:v>
      </x:c>
      <x:c r="B534" s="3" t="str">
        <x:v>university-admissions</x:v>
      </x:c>
      <x:c r="C534" s="3" t="n">
        <x:v>2024</x:v>
      </x:c>
      <x:c r="D534" s="3" t="n">
        <x:v>72</x:v>
      </x:c>
      <x:c r="E534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535" ht="38" customHeight="1">
      <x:c r="A535" s="3" t="str">
        <x:v>Школа № 627 имени генерала Д.Д. Лелюшенко</x:v>
      </x:c>
      <x:c r="B535" s="3" t="str">
        <x:v>university-admissions</x:v>
      </x:c>
      <x:c r="C535" s="3" t="n">
        <x:v>2026</x:v>
      </x:c>
      <x:c r="D535" s="3" t="n">
        <x:v>94</x:v>
      </x:c>
      <x:c r="E535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536" ht="38" customHeight="1">
      <x:c r="A536" s="3" t="str">
        <x:v>Школа № 627 имени генерала Д.Д. Лелюшенко</x:v>
      </x:c>
      <x:c r="B536" s="3" t="str">
        <x:v>university-admissions</x:v>
      </x:c>
      <x:c r="C536" s="3" t="n">
        <x:v>2025</x:v>
      </x:c>
      <x:c r="D536" s="3" t="n">
        <x:v>128</x:v>
      </x:c>
      <x:c r="E536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537" ht="38" customHeight="1">
      <x:c r="A537" s="3" t="str">
        <x:v>Школа № 627 имени генерала Д.Д. Лелюшенко</x:v>
      </x:c>
      <x:c r="B537" s="3" t="str">
        <x:v>university-admissions</x:v>
      </x:c>
      <x:c r="C537" s="3" t="n">
        <x:v>2024</x:v>
      </x:c>
      <x:c r="D537" s="3" t="n">
        <x:v>81</x:v>
      </x:c>
      <x:c r="E537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538" ht="38" customHeight="1">
      <x:c r="A538" s="3" t="str">
        <x:v>Аничков Лицей (Дворец творчества юных)</x:v>
      </x:c>
      <x:c r="B538" s="3" t="str">
        <x:v>university-admissions</x:v>
      </x:c>
      <x:c r="C538" s="3" t="n">
        <x:v>2026</x:v>
      </x:c>
      <x:c r="D538" s="3" t="n">
        <x:v>95</x:v>
      </x:c>
      <x:c r="E538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539" ht="38" customHeight="1">
      <x:c r="A539" s="3" t="str">
        <x:v>Аничков Лицей (Дворец творчества юных)</x:v>
      </x:c>
      <x:c r="B539" s="3" t="str">
        <x:v>competitiveness</x:v>
      </x:c>
      <x:c r="C539" s="3" t="n">
        <x:v>2026</x:v>
      </x:c>
      <x:c r="D539" s="3" t="n">
        <x:v>54</x:v>
      </x:c>
      <x:c r="E539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540" ht="38" customHeight="1">
      <x:c r="A540" s="3" t="str">
        <x:v>Аничков Лицей (Дворец творчества юных)</x:v>
      </x:c>
      <x:c r="B540" s="3" t="str">
        <x:v>university-admissions</x:v>
      </x:c>
      <x:c r="C540" s="3" t="n">
        <x:v>2025</x:v>
      </x:c>
      <x:c r="D540" s="3" t="n">
        <x:v>127</x:v>
      </x:c>
      <x:c r="E540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541" ht="38" customHeight="1">
      <x:c r="A541" s="3" t="str">
        <x:v>Аничков Лицей (Дворец творчества юных)</x:v>
      </x:c>
      <x:c r="B541" s="3" t="str">
        <x:v>competitiveness</x:v>
      </x:c>
      <x:c r="C541" s="3" t="n">
        <x:v>2025</x:v>
      </x:c>
      <x:c r="D541" s="3" t="n">
        <x:v>50</x:v>
      </x:c>
      <x:c r="E541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542" ht="38" customHeight="1">
      <x:c r="A542" s="3" t="str">
        <x:v>Аничков Лицей (Дворец творчества юных)</x:v>
      </x:c>
      <x:c r="B542" s="3" t="str">
        <x:v>university-admissions</x:v>
      </x:c>
      <x:c r="C542" s="3" t="n">
        <x:v>2024</x:v>
      </x:c>
      <x:c r="D542" s="3" t="n">
        <x:v>136</x:v>
      </x:c>
      <x:c r="E54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543" ht="38" customHeight="1">
      <x:c r="A543" s="3" t="str">
        <x:v>Аничков Лицей (Дворец творчества юных)</x:v>
      </x:c>
      <x:c r="B543" s="3" t="str">
        <x:v>competitiveness</x:v>
      </x:c>
      <x:c r="C543" s="3" t="n">
        <x:v>2024</x:v>
      </x:c>
      <x:c r="D543" s="3" t="n">
        <x:v>56</x:v>
      </x:c>
      <x:c r="E543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544" ht="38" customHeight="1">
      <x:c r="A544" s="3" t="str">
        <x:v>Московский лицей "Ступени"</x:v>
      </x:c>
      <x:c r="B544" s="3" t="str">
        <x:v>university-admissions</x:v>
      </x:c>
      <x:c r="C544" s="3" t="n">
        <x:v>2026</x:v>
      </x:c>
      <x:c r="D544" s="3" t="n">
        <x:v>96</x:v>
      </x:c>
      <x:c r="E544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545" ht="38" customHeight="1">
      <x:c r="A545" s="3" t="str">
        <x:v>Московский лицей "Ступени"</x:v>
      </x:c>
      <x:c r="B545" s="3" t="str">
        <x:v>university-admissions</x:v>
      </x:c>
      <x:c r="C545" s="3" t="n">
        <x:v>2025</x:v>
      </x:c>
      <x:c r="D545" s="3" t="n">
        <x:v>167</x:v>
      </x:c>
      <x:c r="E545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546" ht="38" customHeight="1">
      <x:c r="A546" s="3" t="str">
        <x:v>Московский лицей "Ступени"</x:v>
      </x:c>
      <x:c r="B546" s="3" t="str">
        <x:v>university-admissions</x:v>
      </x:c>
      <x:c r="C546" s="3" t="n">
        <x:v>2024</x:v>
      </x:c>
      <x:c r="D546" s="3" t="n">
        <x:v>198</x:v>
      </x:c>
      <x:c r="E546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547" ht="38" customHeight="1">
      <x:c r="A547" s="3" t="str">
        <x:v>Инженерный лицей НГТУ</x:v>
      </x:c>
      <x:c r="B547" s="3" t="str">
        <x:v>university-admissions</x:v>
      </x:c>
      <x:c r="C547" s="3" t="n">
        <x:v>2026</x:v>
      </x:c>
      <x:c r="D547" s="3" t="n">
        <x:v>97</x:v>
      </x:c>
      <x:c r="E547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548" ht="38" customHeight="1">
      <x:c r="A548" s="3" t="str">
        <x:v>Инженерный лицей НГТУ</x:v>
      </x:c>
      <x:c r="B548" s="3" t="str">
        <x:v>competitiveness</x:v>
      </x:c>
      <x:c r="C548" s="3" t="n">
        <x:v>2026</x:v>
      </x:c>
      <x:c r="D548" s="3" t="n">
        <x:v>69</x:v>
      </x:c>
      <x:c r="E548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549" ht="38" customHeight="1">
      <x:c r="A549" s="3" t="str">
        <x:v>Инженерный лицей НГТУ</x:v>
      </x:c>
      <x:c r="B549" s="3" t="str">
        <x:v>university-admissions</x:v>
      </x:c>
      <x:c r="C549" s="3" t="n">
        <x:v>2025</x:v>
      </x:c>
      <x:c r="D549" s="3" t="n">
        <x:v>178</x:v>
      </x:c>
      <x:c r="E549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550" ht="38" customHeight="1">
      <x:c r="A550" s="3" t="str">
        <x:v>Гимназия ТюмГУ</x:v>
      </x:c>
      <x:c r="B550" s="3" t="str">
        <x:v>university-admissions</x:v>
      </x:c>
      <x:c r="C550" s="3" t="n">
        <x:v>2026</x:v>
      </x:c>
      <x:c r="D550" s="3" t="n">
        <x:v>98</x:v>
      </x:c>
      <x:c r="E55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551" ht="38" customHeight="1">
      <x:c r="A551" s="3" t="str">
        <x:v>Гимназия ТюмГУ</x:v>
      </x:c>
      <x:c r="B551" s="3" t="str">
        <x:v>university-admissions</x:v>
      </x:c>
      <x:c r="C551" s="3" t="n">
        <x:v>2025</x:v>
      </x:c>
      <x:c r="D551" s="3" t="n">
        <x:v>97</x:v>
      </x:c>
      <x:c r="E55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552" ht="38" customHeight="1">
      <x:c r="A552" s="3" t="str">
        <x:v>Гимназия ТюмГУ</x:v>
      </x:c>
      <x:c r="B552" s="3" t="str">
        <x:v>university-admissions</x:v>
      </x:c>
      <x:c r="C552" s="3" t="n">
        <x:v>2024</x:v>
      </x:c>
      <x:c r="D552" s="3" t="n">
        <x:v>112</x:v>
      </x:c>
      <x:c r="E55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553" ht="38" customHeight="1">
      <x:c r="A553" s="3" t="str">
        <x:v>Школа № 2123 имени Мигеля Эрнандеса</x:v>
      </x:c>
      <x:c r="B553" s="3" t="str">
        <x:v>university-admissions</x:v>
      </x:c>
      <x:c r="C553" s="3" t="n">
        <x:v>2026</x:v>
      </x:c>
      <x:c r="D553" s="3" t="n">
        <x:v>99</x:v>
      </x:c>
      <x:c r="E553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554" ht="38" customHeight="1">
      <x:c r="A554" s="3" t="str">
        <x:v>Школа № 2123 имени Мигеля Эрнандеса</x:v>
      </x:c>
      <x:c r="B554" s="3" t="str">
        <x:v>university-admissions</x:v>
      </x:c>
      <x:c r="C554" s="3" t="n">
        <x:v>2025</x:v>
      </x:c>
      <x:c r="D554" s="3" t="n">
        <x:v>85</x:v>
      </x:c>
      <x:c r="E55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555" ht="38" customHeight="1">
      <x:c r="A555" s="3" t="str">
        <x:v>Школа № 2123 имени Мигеля Эрнандеса</x:v>
      </x:c>
      <x:c r="B555" s="3" t="str">
        <x:v>university-admissions</x:v>
      </x:c>
      <x:c r="C555" s="3" t="n">
        <x:v>2024</x:v>
      </x:c>
      <x:c r="D555" s="3" t="n">
        <x:v>105</x:v>
      </x:c>
      <x:c r="E55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556" ht="38" customHeight="1">
      <x:c r="A556" s="3" t="str">
        <x:v>Школа № 2123 имени Мигеля Эрнандеса</x:v>
      </x:c>
      <x:c r="B556" s="3" t="str">
        <x:v>Олимпиадный: Общий рейтинг</x:v>
      </x:c>
      <x:c r="C556" s="3" t="str">
        <x:v>2023/24</x:v>
      </x:c>
      <x:c r="D556" s="3" t="str">
        <x:v>16-17</x:v>
      </x:c>
      <x:c r="E556" s="10" t="str">
        <x:f>IFERROR(HYPERLINK("https://olimpiada.ru/article/1143","https://olimpiada.ru/article/1143"),"https://olimpiada.ru/article/1143")</x:f>
        <x:v>https://olimpiada.ru/article/1143</x:v>
      </x:c>
    </x:row>
    <x:row r="557" ht="38" customHeight="1">
      <x:c r="A557" s="3" t="str">
        <x:v>Школа № 2123 имени Мигеля Эрнандеса</x:v>
      </x:c>
      <x:c r="B557" s="3" t="str">
        <x:v>Олимпиадный: Общий рейтинг</x:v>
      </x:c>
      <x:c r="C557" s="3" t="str">
        <x:v>2024/25</x:v>
      </x:c>
      <x:c r="D557" s="3" t="str">
        <x:v>17-20</x:v>
      </x:c>
      <x:c r="E557" s="10" t="str">
        <x:f>IFERROR(HYPERLINK("https://olimpiada.ru/article/1202","https://olimpiada.ru/article/1202"),"https://olimpiada.ru/article/1202")</x:f>
        <x:v>https://olimpiada.ru/article/1202</x:v>
      </x:c>
    </x:row>
    <x:row r="558" ht="38" customHeight="1">
      <x:c r="A558" s="3" t="str">
        <x:v>Гимназия № 2 (Екатеринбург)</x:v>
      </x:c>
      <x:c r="B558" s="3" t="str">
        <x:v>university-admissions</x:v>
      </x:c>
      <x:c r="C558" s="3" t="n">
        <x:v>2026</x:v>
      </x:c>
      <x:c r="D558" s="3" t="n">
        <x:v>100</x:v>
      </x:c>
      <x:c r="E558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559" ht="38" customHeight="1">
      <x:c r="A559" s="3" t="str">
        <x:v>Гимназия № 2 (Екатеринбург)</x:v>
      </x:c>
      <x:c r="B559" s="3" t="str">
        <x:v>university-admissions</x:v>
      </x:c>
      <x:c r="C559" s="3" t="n">
        <x:v>2025</x:v>
      </x:c>
      <x:c r="D559" s="3" t="n">
        <x:v>91</x:v>
      </x:c>
      <x:c r="E559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560" ht="38" customHeight="1">
      <x:c r="A560" s="3" t="str">
        <x:v>Гимназия № 2 (Екатеринбург)</x:v>
      </x:c>
      <x:c r="B560" s="3" t="str">
        <x:v>university-admissions</x:v>
      </x:c>
      <x:c r="C560" s="3" t="n">
        <x:v>2024</x:v>
      </x:c>
      <x:c r="D560" s="3" t="n">
        <x:v>97</x:v>
      </x:c>
      <x:c r="E560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561" ht="38" customHeight="1">
      <x:c r="A561" s="3" t="str">
        <x:v>Школа № 1234</x:v>
      </x:c>
      <x:c r="B561" s="3" t="str">
        <x:v>university-admissions</x:v>
      </x:c>
      <x:c r="C561" s="3" t="n">
        <x:v>2026</x:v>
      </x:c>
      <x:c r="D561" s="3" t="n">
        <x:v>101</x:v>
      </x:c>
      <x:c r="E561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562" ht="38" customHeight="1">
      <x:c r="A562" s="3" t="str">
        <x:v>Школа № 1234</x:v>
      </x:c>
      <x:c r="B562" s="3" t="str">
        <x:v>university-admissions</x:v>
      </x:c>
      <x:c r="C562" s="3" t="n">
        <x:v>2025</x:v>
      </x:c>
      <x:c r="D562" s="3" t="n">
        <x:v>88</x:v>
      </x:c>
      <x:c r="E562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563" ht="38" customHeight="1">
      <x:c r="A563" s="3" t="str">
        <x:v>Школа № 1234</x:v>
      </x:c>
      <x:c r="B563" s="3" t="str">
        <x:v>university-admissions</x:v>
      </x:c>
      <x:c r="C563" s="3" t="n">
        <x:v>2024</x:v>
      </x:c>
      <x:c r="D563" s="3" t="n">
        <x:v>116</x:v>
      </x:c>
      <x:c r="E563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564" ht="38" customHeight="1">
      <x:c r="A564" s="3" t="str">
        <x:v>Лицей-интернат "Центр одаренных детей"</x:v>
      </x:c>
      <x:c r="B564" s="3" t="str">
        <x:v>university-admissions</x:v>
      </x:c>
      <x:c r="C564" s="3" t="n">
        <x:v>2026</x:v>
      </x:c>
      <x:c r="D564" s="3" t="n">
        <x:v>102</x:v>
      </x:c>
      <x:c r="E564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565" ht="38" customHeight="1">
      <x:c r="A565" s="3" t="str">
        <x:v>Лицей-интернат "Центр одаренных детей"</x:v>
      </x:c>
      <x:c r="B565" s="3" t="str">
        <x:v>university-admissions</x:v>
      </x:c>
      <x:c r="C565" s="3" t="n">
        <x:v>2025</x:v>
      </x:c>
      <x:c r="D565" s="3" t="n">
        <x:v>89</x:v>
      </x:c>
      <x:c r="E565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566" ht="38" customHeight="1">
      <x:c r="A566" s="3" t="str">
        <x:v>Лицей-интернат "Центр одаренных детей"</x:v>
      </x:c>
      <x:c r="B566" s="3" t="str">
        <x:v>university-admissions</x:v>
      </x:c>
      <x:c r="C566" s="3" t="n">
        <x:v>2024</x:v>
      </x:c>
      <x:c r="D566" s="3" t="n">
        <x:v>75</x:v>
      </x:c>
      <x:c r="E566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567" ht="38" customHeight="1">
      <x:c r="A567" s="3" t="str">
        <x:v>Школа «НИКА»</x:v>
      </x:c>
      <x:c r="B567" s="3" t="str">
        <x:v>university-admissions</x:v>
      </x:c>
      <x:c r="C567" s="3" t="n">
        <x:v>2026</x:v>
      </x:c>
      <x:c r="D567" s="3" t="n">
        <x:v>103</x:v>
      </x:c>
      <x:c r="E567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568" ht="38" customHeight="1">
      <x:c r="A568" s="3" t="str">
        <x:v>Школа «НИКА»</x:v>
      </x:c>
      <x:c r="B568" s="3" t="str">
        <x:v>university-admissions</x:v>
      </x:c>
      <x:c r="C568" s="3" t="n">
        <x:v>2025</x:v>
      </x:c>
      <x:c r="D568" s="3" t="n">
        <x:v>224</x:v>
      </x:c>
      <x:c r="E568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569" ht="38" customHeight="1">
      <x:c r="A569" s="3" t="str">
        <x:v>Школа «НИКА»</x:v>
      </x:c>
      <x:c r="B569" s="3" t="str">
        <x:v>university-admissions</x:v>
      </x:c>
      <x:c r="C569" s="3" t="n">
        <x:v>2024</x:v>
      </x:c>
      <x:c r="D569" s="3" t="n">
        <x:v>255</x:v>
      </x:c>
      <x:c r="E569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570" ht="38" customHeight="1">
      <x:c r="A570" s="3" t="str">
        <x:v>Школа № 1811 "Восточное Измайлово"</x:v>
      </x:c>
      <x:c r="B570" s="3" t="str">
        <x:v>university-admissions</x:v>
      </x:c>
      <x:c r="C570" s="3" t="n">
        <x:v>2026</x:v>
      </x:c>
      <x:c r="D570" s="3" t="n">
        <x:v>104</x:v>
      </x:c>
      <x:c r="E57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571" ht="38" customHeight="1">
      <x:c r="A571" s="3" t="str">
        <x:v>Школа № 1811 "Восточное Измайлово"</x:v>
      </x:c>
      <x:c r="B571" s="3" t="str">
        <x:v>university-admissions</x:v>
      </x:c>
      <x:c r="C571" s="3" t="n">
        <x:v>2025</x:v>
      </x:c>
      <x:c r="D571" s="3" t="n">
        <x:v>117</x:v>
      </x:c>
      <x:c r="E57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572" ht="38" customHeight="1">
      <x:c r="A572" s="3" t="str">
        <x:v>Школа № 1811 "Восточное Измайлово"</x:v>
      </x:c>
      <x:c r="B572" s="3" t="str">
        <x:v>university-admissions</x:v>
      </x:c>
      <x:c r="C572" s="3" t="n">
        <x:v>2024</x:v>
      </x:c>
      <x:c r="D572" s="3" t="n">
        <x:v>109</x:v>
      </x:c>
      <x:c r="E57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573" ht="38" customHeight="1">
      <x:c r="A573" s="3" t="str">
        <x:v>Школа № 2033</x:v>
      </x:c>
      <x:c r="B573" s="3" t="str">
        <x:v>university-admissions</x:v>
      </x:c>
      <x:c r="C573" s="3" t="n">
        <x:v>2026</x:v>
      </x:c>
      <x:c r="D573" s="3" t="n">
        <x:v>105</x:v>
      </x:c>
      <x:c r="E573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574" ht="38" customHeight="1">
      <x:c r="A574" s="3" t="str">
        <x:v>Школа № 2033</x:v>
      </x:c>
      <x:c r="B574" s="3" t="str">
        <x:v>university-admissions</x:v>
      </x:c>
      <x:c r="C574" s="3" t="n">
        <x:v>2025</x:v>
      </x:c>
      <x:c r="D574" s="3" t="n">
        <x:v>92</x:v>
      </x:c>
      <x:c r="E57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575" ht="38" customHeight="1">
      <x:c r="A575" s="3" t="str">
        <x:v>Школа № 2033</x:v>
      </x:c>
      <x:c r="B575" s="3" t="str">
        <x:v>university-admissions</x:v>
      </x:c>
      <x:c r="C575" s="3" t="n">
        <x:v>2024</x:v>
      </x:c>
      <x:c r="D575" s="3" t="n">
        <x:v>77</x:v>
      </x:c>
      <x:c r="E57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576" ht="38" customHeight="1">
      <x:c r="A576" s="3" t="str">
        <x:v>Лицей научно-инженерного профиля</x:v>
      </x:c>
      <x:c r="B576" s="3" t="str">
        <x:v>university-admissions</x:v>
      </x:c>
      <x:c r="C576" s="3" t="n">
        <x:v>2026</x:v>
      </x:c>
      <x:c r="D576" s="3" t="n">
        <x:v>106</x:v>
      </x:c>
      <x:c r="E576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577" ht="38" customHeight="1">
      <x:c r="A577" s="3" t="str">
        <x:v>Лицей научно-инженерного профиля</x:v>
      </x:c>
      <x:c r="B577" s="3" t="str">
        <x:v>competitiveness</x:v>
      </x:c>
      <x:c r="C577" s="3" t="n">
        <x:v>2026</x:v>
      </x:c>
      <x:c r="D577" s="3" t="n">
        <x:v>25</x:v>
      </x:c>
      <x:c r="E577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578" ht="38" customHeight="1">
      <x:c r="A578" s="3" t="str">
        <x:v>Лицей научно-инженерного профиля</x:v>
      </x:c>
      <x:c r="B578" s="3" t="str">
        <x:v>university-admissions</x:v>
      </x:c>
      <x:c r="C578" s="3" t="n">
        <x:v>2025</x:v>
      </x:c>
      <x:c r="D578" s="3" t="n">
        <x:v>98</x:v>
      </x:c>
      <x:c r="E578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579" ht="38" customHeight="1">
      <x:c r="A579" s="3" t="str">
        <x:v>Лицей научно-инженерного профиля</x:v>
      </x:c>
      <x:c r="B579" s="3" t="str">
        <x:v>competitiveness</x:v>
      </x:c>
      <x:c r="C579" s="3" t="n">
        <x:v>2025</x:v>
      </x:c>
      <x:c r="D579" s="3" t="n">
        <x:v>27</x:v>
      </x:c>
      <x:c r="E579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580" ht="38" customHeight="1">
      <x:c r="A580" s="3" t="str">
        <x:v>Лицей научно-инженерного профиля</x:v>
      </x:c>
      <x:c r="B580" s="3" t="str">
        <x:v>university-admissions</x:v>
      </x:c>
      <x:c r="C580" s="3" t="n">
        <x:v>2024</x:v>
      </x:c>
      <x:c r="D580" s="3" t="n">
        <x:v>71</x:v>
      </x:c>
      <x:c r="E580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581" ht="38" customHeight="1">
      <x:c r="A581" s="3" t="str">
        <x:v>Лицей научно-инженерного профиля</x:v>
      </x:c>
      <x:c r="B581" s="3" t="str">
        <x:v>competitiveness</x:v>
      </x:c>
      <x:c r="C581" s="3" t="n">
        <x:v>2024</x:v>
      </x:c>
      <x:c r="D581" s="3" t="n">
        <x:v>13</x:v>
      </x:c>
      <x:c r="E581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582" ht="38" customHeight="1">
      <x:c r="A582" s="3" t="str">
        <x:v>Школа № 1575</x:v>
      </x:c>
      <x:c r="B582" s="3" t="str">
        <x:v>university-admissions</x:v>
      </x:c>
      <x:c r="C582" s="3" t="n">
        <x:v>2026</x:v>
      </x:c>
      <x:c r="D582" s="3" t="n">
        <x:v>107</x:v>
      </x:c>
      <x:c r="E582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583" ht="38" customHeight="1">
      <x:c r="A583" s="3" t="str">
        <x:v>Школа № 1575</x:v>
      </x:c>
      <x:c r="B583" s="3" t="str">
        <x:v>university-admissions</x:v>
      </x:c>
      <x:c r="C583" s="3" t="n">
        <x:v>2025</x:v>
      </x:c>
      <x:c r="D583" s="3" t="n">
        <x:v>121</x:v>
      </x:c>
      <x:c r="E583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584" ht="38" customHeight="1">
      <x:c r="A584" s="3" t="str">
        <x:v>Школа № 1575</x:v>
      </x:c>
      <x:c r="B584" s="3" t="str">
        <x:v>university-admissions</x:v>
      </x:c>
      <x:c r="C584" s="3" t="n">
        <x:v>2024</x:v>
      </x:c>
      <x:c r="D584" s="3" t="n">
        <x:v>88</x:v>
      </x:c>
      <x:c r="E584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585" ht="38" customHeight="1">
      <x:c r="A585" s="3" t="str">
        <x:v>Лицей «Физико-техническая школа» имени Ж.И. Алферова</x:v>
      </x:c>
      <x:c r="B585" s="3" t="str">
        <x:v>university-admissions</x:v>
      </x:c>
      <x:c r="C585" s="3" t="n">
        <x:v>2026</x:v>
      </x:c>
      <x:c r="D585" s="3" t="n">
        <x:v>108</x:v>
      </x:c>
      <x:c r="E585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586" ht="38" customHeight="1">
      <x:c r="A586" s="3" t="str">
        <x:v>Лицей «Физико-техническая школа» имени Ж.И. Алферова</x:v>
      </x:c>
      <x:c r="B586" s="3" t="str">
        <x:v>competitiveness</x:v>
      </x:c>
      <x:c r="C586" s="3" t="n">
        <x:v>2026</x:v>
      </x:c>
      <x:c r="D586" s="3" t="n">
        <x:v>9</x:v>
      </x:c>
      <x:c r="E586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587" ht="38" customHeight="1">
      <x:c r="A587" s="3" t="str">
        <x:v>Лицей «Физико-техническая школа» имени Ж.И. Алферова</x:v>
      </x:c>
      <x:c r="B587" s="3" t="str">
        <x:v>university-admissions</x:v>
      </x:c>
      <x:c r="C587" s="3" t="n">
        <x:v>2025</x:v>
      </x:c>
      <x:c r="D587" s="3" t="n">
        <x:v>122</x:v>
      </x:c>
      <x:c r="E587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588" ht="38" customHeight="1">
      <x:c r="A588" s="3" t="str">
        <x:v>Лицей «Физико-техническая школа» имени Ж.И. Алферова</x:v>
      </x:c>
      <x:c r="B588" s="3" t="str">
        <x:v>competitiveness</x:v>
      </x:c>
      <x:c r="C588" s="3" t="n">
        <x:v>2025</x:v>
      </x:c>
      <x:c r="D588" s="3" t="n">
        <x:v>17</x:v>
      </x:c>
      <x:c r="E588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589" ht="38" customHeight="1">
      <x:c r="A589" s="3" t="str">
        <x:v>Лицей «Физико-техническая школа» имени Ж.И. Алферова</x:v>
      </x:c>
      <x:c r="B589" s="3" t="str">
        <x:v>university-admissions</x:v>
      </x:c>
      <x:c r="C589" s="3" t="n">
        <x:v>2024</x:v>
      </x:c>
      <x:c r="D589" s="3" t="n">
        <x:v>111</x:v>
      </x:c>
      <x:c r="E589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590" ht="38" customHeight="1">
      <x:c r="A590" s="3" t="str">
        <x:v>Лицей «Физико-техническая школа» имени Ж.И. Алферова</x:v>
      </x:c>
      <x:c r="B590" s="3" t="str">
        <x:v>competitiveness</x:v>
      </x:c>
      <x:c r="C590" s="3" t="n">
        <x:v>2024</x:v>
      </x:c>
      <x:c r="D590" s="3" t="n">
        <x:v>10</x:v>
      </x:c>
      <x:c r="E590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591" ht="38" customHeight="1">
      <x:c r="A591" s="3" t="str">
        <x:v>Лицей «Физико-техническая школа» имени Ж.И. Алферова</x:v>
      </x:c>
      <x:c r="B591" s="3" t="str">
        <x:v>Олимпиадный: Общий рейтинг</x:v>
      </x:c>
      <x:c r="C591" s="3" t="str">
        <x:v>2023/24</x:v>
      </x:c>
      <x:c r="D591" s="3" t="str">
        <x:v>29-32</x:v>
      </x:c>
      <x:c r="E591" s="10" t="str">
        <x:f>IFERROR(HYPERLINK("https://olimpiada.ru/article/1143","https://olimpiada.ru/article/1143"),"https://olimpiada.ru/article/1143")</x:f>
        <x:v>https://olimpiada.ru/article/1143</x:v>
      </x:c>
    </x:row>
    <x:row r="592" ht="38" customHeight="1">
      <x:c r="A592" s="3" t="str">
        <x:v>Лицей «Физико-техническая школа» имени Ж.И. Алферова</x:v>
      </x:c>
      <x:c r="B592" s="3" t="str">
        <x:v>Олимпиадный: Естественные науки и технологии</x:v>
      </x:c>
      <x:c r="C592" s="3" t="str">
        <x:v>2023/24</x:v>
      </x:c>
      <x:c r="D592" s="3" t="str">
        <x:v>Высокие результаты</x:v>
      </x:c>
      <x:c r="E592" s="10" t="str">
        <x:f>IFERROR(HYPERLINK("https://olimpiada.ru/article/1143","https://olimpiada.ru/article/1143"),"https://olimpiada.ru/article/1143")</x:f>
        <x:v>https://olimpiada.ru/article/1143</x:v>
      </x:c>
    </x:row>
    <x:row r="593" ht="38" customHeight="1">
      <x:c r="A593" s="3" t="str">
        <x:v>Лицей «Физико-техническая школа» имени Ж.И. Алферова</x:v>
      </x:c>
      <x:c r="B593" s="3" t="str">
        <x:v>Олимпиадный: Математика</x:v>
      </x:c>
      <x:c r="C593" s="3" t="str">
        <x:v>2023/24</x:v>
      </x:c>
      <x:c r="D593" s="3" t="str">
        <x:v>Высокие результаты</x:v>
      </x:c>
      <x:c r="E593" s="10" t="str">
        <x:f>IFERROR(HYPERLINK("https://olimpiada.ru/article/1143","https://olimpiada.ru/article/1143"),"https://olimpiada.ru/article/1143")</x:f>
        <x:v>https://olimpiada.ru/article/1143</x:v>
      </x:c>
    </x:row>
    <x:row r="594" ht="38" customHeight="1">
      <x:c r="A594" s="3" t="str">
        <x:v>Университетская школа ДВФУ</x:v>
      </x:c>
      <x:c r="B594" s="3" t="str">
        <x:v>university-admissions</x:v>
      </x:c>
      <x:c r="C594" s="3" t="n">
        <x:v>2026</x:v>
      </x:c>
      <x:c r="D594" s="3" t="n">
        <x:v>109</x:v>
      </x:c>
      <x:c r="E594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595" ht="38" customHeight="1">
      <x:c r="A595" s="3" t="str">
        <x:v>Университетская школа ДВФУ</x:v>
      </x:c>
      <x:c r="B595" s="3" t="str">
        <x:v>university-admissions</x:v>
      </x:c>
      <x:c r="C595" s="3" t="n">
        <x:v>2025</x:v>
      </x:c>
      <x:c r="D595" s="3" t="n">
        <x:v>133</x:v>
      </x:c>
      <x:c r="E595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596" ht="38" customHeight="1">
      <x:c r="A596" s="3" t="str">
        <x:v>Университетская школа ДВФУ</x:v>
      </x:c>
      <x:c r="B596" s="3" t="str">
        <x:v>university-admissions</x:v>
      </x:c>
      <x:c r="C596" s="3" t="n">
        <x:v>2024</x:v>
      </x:c>
      <x:c r="D596" s="3" t="n">
        <x:v>128</x:v>
      </x:c>
      <x:c r="E596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597" ht="38" customHeight="1">
      <x:c r="A597" s="3" t="str">
        <x:v>Лицей № 64 (Санкт-Петербург)</x:v>
      </x:c>
      <x:c r="B597" s="3" t="str">
        <x:v>university-admissions</x:v>
      </x:c>
      <x:c r="C597" s="3" t="n">
        <x:v>2026</x:v>
      </x:c>
      <x:c r="D597" s="3" t="n">
        <x:v>110</x:v>
      </x:c>
      <x:c r="E597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598" ht="38" customHeight="1">
      <x:c r="A598" s="3" t="str">
        <x:v>Лицей № 64 (Санкт-Петербург)</x:v>
      </x:c>
      <x:c r="B598" s="3" t="str">
        <x:v>university-admissions</x:v>
      </x:c>
      <x:c r="C598" s="3" t="n">
        <x:v>2025</x:v>
      </x:c>
      <x:c r="D598" s="3" t="n">
        <x:v>145</x:v>
      </x:c>
      <x:c r="E598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599" ht="38" customHeight="1">
      <x:c r="A599" s="3" t="str">
        <x:v>Лицей № 64 (Санкт-Петербург)</x:v>
      </x:c>
      <x:c r="B599" s="3" t="str">
        <x:v>university-admissions</x:v>
      </x:c>
      <x:c r="C599" s="3" t="n">
        <x:v>2024</x:v>
      </x:c>
      <x:c r="D599" s="3" t="n">
        <x:v>144</x:v>
      </x:c>
      <x:c r="E599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600" ht="38" customHeight="1">
      <x:c r="A600" s="3" t="str">
        <x:v>Лицей № 2 (Чебоксары)</x:v>
      </x:c>
      <x:c r="B600" s="3" t="str">
        <x:v>university-admissions</x:v>
      </x:c>
      <x:c r="C600" s="3" t="n">
        <x:v>2026</x:v>
      </x:c>
      <x:c r="D600" s="3" t="n">
        <x:v>111</x:v>
      </x:c>
      <x:c r="E60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601" ht="38" customHeight="1">
      <x:c r="A601" s="3" t="str">
        <x:v>Лицей № 2 (Чебоксары)</x:v>
      </x:c>
      <x:c r="B601" s="3" t="str">
        <x:v>university-admissions</x:v>
      </x:c>
      <x:c r="C601" s="3" t="n">
        <x:v>2025</x:v>
      </x:c>
      <x:c r="D601" s="3" t="n">
        <x:v>109</x:v>
      </x:c>
      <x:c r="E60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602" ht="38" customHeight="1">
      <x:c r="A602" s="3" t="str">
        <x:v>Лицей № 2 (Чебоксары)</x:v>
      </x:c>
      <x:c r="B602" s="3" t="str">
        <x:v>university-admissions</x:v>
      </x:c>
      <x:c r="C602" s="3" t="n">
        <x:v>2024</x:v>
      </x:c>
      <x:c r="D602" s="3" t="n">
        <x:v>192</x:v>
      </x:c>
      <x:c r="E60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603" ht="38" customHeight="1">
      <x:c r="A603" s="3" t="str">
        <x:v>Школа № 1392 имени Д.В. Рябинкина</x:v>
      </x:c>
      <x:c r="B603" s="3" t="str">
        <x:v>university-admissions</x:v>
      </x:c>
      <x:c r="C603" s="3" t="n">
        <x:v>2026</x:v>
      </x:c>
      <x:c r="D603" s="3" t="n">
        <x:v>112</x:v>
      </x:c>
      <x:c r="E603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604" ht="38" customHeight="1">
      <x:c r="A604" s="3" t="str">
        <x:v>Школа № 1392 имени Д.В. Рябинкина</x:v>
      </x:c>
      <x:c r="B604" s="3" t="str">
        <x:v>university-admissions</x:v>
      </x:c>
      <x:c r="C604" s="3" t="n">
        <x:v>2025</x:v>
      </x:c>
      <x:c r="D604" s="3" t="n">
        <x:v>157</x:v>
      </x:c>
      <x:c r="E60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605" ht="38" customHeight="1">
      <x:c r="A605" s="3" t="str">
        <x:v>Школа № 1392 имени Д.В. Рябинкина</x:v>
      </x:c>
      <x:c r="B605" s="3" t="str">
        <x:v>university-admissions</x:v>
      </x:c>
      <x:c r="C605" s="3" t="n">
        <x:v>2024</x:v>
      </x:c>
      <x:c r="D605" s="3" t="n">
        <x:v>250</x:v>
      </x:c>
      <x:c r="E60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606" ht="38" customHeight="1">
      <x:c r="A606" s="3" t="str">
        <x:v>Инженерный лицей № 83 имени Пинского М.С. УГНТУ</x:v>
      </x:c>
      <x:c r="B606" s="3" t="str">
        <x:v>university-admissions</x:v>
      </x:c>
      <x:c r="C606" s="3" t="n">
        <x:v>2026</x:v>
      </x:c>
      <x:c r="D606" s="3" t="n">
        <x:v>113</x:v>
      </x:c>
      <x:c r="E606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607" ht="38" customHeight="1">
      <x:c r="A607" s="3" t="str">
        <x:v>Инженерный лицей № 83 имени Пинского М.С. УГНТУ</x:v>
      </x:c>
      <x:c r="B607" s="3" t="str">
        <x:v>university-admissions</x:v>
      </x:c>
      <x:c r="C607" s="3" t="n">
        <x:v>2025</x:v>
      </x:c>
      <x:c r="D607" s="3" t="n">
        <x:v>146</x:v>
      </x:c>
      <x:c r="E607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608" ht="38" customHeight="1">
      <x:c r="A608" s="3" t="str">
        <x:v>Инженерный лицей № 83 имени Пинского М.С. УГНТУ</x:v>
      </x:c>
      <x:c r="B608" s="3" t="str">
        <x:v>university-admissions</x:v>
      </x:c>
      <x:c r="C608" s="3" t="n">
        <x:v>2024</x:v>
      </x:c>
      <x:c r="D608" s="3" t="n">
        <x:v>235</x:v>
      </x:c>
      <x:c r="E608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609" ht="38" customHeight="1">
      <x:c r="A609" s="3" t="str">
        <x:v>Лицей № 84 имени В.А. Власова</x:v>
      </x:c>
      <x:c r="B609" s="3" t="str">
        <x:v>university-admissions</x:v>
      </x:c>
      <x:c r="C609" s="3" t="n">
        <x:v>2026</x:v>
      </x:c>
      <x:c r="D609" s="3" t="n">
        <x:v>114</x:v>
      </x:c>
      <x:c r="E609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610" ht="38" customHeight="1">
      <x:c r="A610" s="3" t="str">
        <x:v>Лицей № 84 имени В.А. Власова</x:v>
      </x:c>
      <x:c r="B610" s="3" t="str">
        <x:v>university-admissions</x:v>
      </x:c>
      <x:c r="C610" s="3" t="n">
        <x:v>2025</x:v>
      </x:c>
      <x:c r="D610" s="3" t="n">
        <x:v>108</x:v>
      </x:c>
      <x:c r="E610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611" ht="38" customHeight="1">
      <x:c r="A611" s="3" t="str">
        <x:v>Лицей № 84 имени В.А. Власова</x:v>
      </x:c>
      <x:c r="B611" s="3" t="str">
        <x:v>university-admissions</x:v>
      </x:c>
      <x:c r="C611" s="3" t="n">
        <x:v>2024</x:v>
      </x:c>
      <x:c r="D611" s="3" t="n">
        <x:v>135</x:v>
      </x:c>
      <x:c r="E611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612" ht="38" customHeight="1">
      <x:c r="A612" s="3" t="str">
        <x:v>Лицей имени Н.И. Лобачевского КФУ</x:v>
      </x:c>
      <x:c r="B612" s="3" t="str">
        <x:v>university-admissions</x:v>
      </x:c>
      <x:c r="C612" s="3" t="n">
        <x:v>2026</x:v>
      </x:c>
      <x:c r="D612" s="3" t="n">
        <x:v>115</x:v>
      </x:c>
      <x:c r="E612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613" ht="38" customHeight="1">
      <x:c r="A613" s="3" t="str">
        <x:v>Лицей имени Н.И. Лобачевского КФУ</x:v>
      </x:c>
      <x:c r="B613" s="3" t="str">
        <x:v>competitiveness</x:v>
      </x:c>
      <x:c r="C613" s="3" t="n">
        <x:v>2026</x:v>
      </x:c>
      <x:c r="D613" s="3" t="n">
        <x:v>74</x:v>
      </x:c>
      <x:c r="E613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614" ht="38" customHeight="1">
      <x:c r="A614" s="3" t="str">
        <x:v>Лицей имени Н.И. Лобачевского КФУ</x:v>
      </x:c>
      <x:c r="B614" s="3" t="str">
        <x:v>university-admissions</x:v>
      </x:c>
      <x:c r="C614" s="3" t="n">
        <x:v>2025</x:v>
      </x:c>
      <x:c r="D614" s="3" t="n">
        <x:v>101</x:v>
      </x:c>
      <x:c r="E61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615" ht="38" customHeight="1">
      <x:c r="A615" s="3" t="str">
        <x:v>Лицей имени Н.И. Лобачевского КФУ</x:v>
      </x:c>
      <x:c r="B615" s="3" t="str">
        <x:v>competitiveness</x:v>
      </x:c>
      <x:c r="C615" s="3" t="n">
        <x:v>2025</x:v>
      </x:c>
      <x:c r="D615" s="3" t="n">
        <x:v>79</x:v>
      </x:c>
      <x:c r="E615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616" ht="38" customHeight="1">
      <x:c r="A616" s="3" t="str">
        <x:v>Лицей имени Н.И. Лобачевского КФУ</x:v>
      </x:c>
      <x:c r="B616" s="3" t="str">
        <x:v>university-admissions</x:v>
      </x:c>
      <x:c r="C616" s="3" t="n">
        <x:v>2024</x:v>
      </x:c>
      <x:c r="D616" s="3" t="n">
        <x:v>104</x:v>
      </x:c>
      <x:c r="E616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617" ht="38" customHeight="1">
      <x:c r="A617" s="3" t="str">
        <x:v>Лицей имени Н.И. Лобачевского КФУ</x:v>
      </x:c>
      <x:c r="B617" s="3" t="str">
        <x:v>competitiveness</x:v>
      </x:c>
      <x:c r="C617" s="3" t="n">
        <x:v>2024</x:v>
      </x:c>
      <x:c r="D617" s="3" t="n">
        <x:v>77</x:v>
      </x:c>
      <x:c r="E617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618" ht="38" customHeight="1">
      <x:c r="A618" s="3" t="str">
        <x:v>Лицей имени Н.И. Лобачевского КФУ</x:v>
      </x:c>
      <x:c r="B618" s="3" t="str">
        <x:v>Олимпиадный: Общий рейтинг</x:v>
      </x:c>
      <x:c r="C618" s="3" t="str">
        <x:v>2023/24</x:v>
      </x:c>
      <x:c r="D618" s="3" t="str">
        <x:v>23-24</x:v>
      </x:c>
      <x:c r="E618" s="10" t="str">
        <x:f>IFERROR(HYPERLINK("https://olimpiada.ru/article/1143","https://olimpiada.ru/article/1143"),"https://olimpiada.ru/article/1143")</x:f>
        <x:v>https://olimpiada.ru/article/1143</x:v>
      </x:c>
    </x:row>
    <x:row r="619" ht="38" customHeight="1">
      <x:c r="A619" s="3" t="str">
        <x:v>Лицей имени Н.И. Лобачевского КФУ</x:v>
      </x:c>
      <x:c r="B619" s="3" t="str">
        <x:v>Олимпиадный: Естественные науки и технологии</x:v>
      </x:c>
      <x:c r="C619" s="3" t="str">
        <x:v>2023/24</x:v>
      </x:c>
      <x:c r="D619" s="3" t="str">
        <x:v>Высокие результаты</x:v>
      </x:c>
      <x:c r="E619" s="10" t="str">
        <x:f>IFERROR(HYPERLINK("https://olimpiada.ru/article/1143","https://olimpiada.ru/article/1143"),"https://olimpiada.ru/article/1143")</x:f>
        <x:v>https://olimpiada.ru/article/1143</x:v>
      </x:c>
    </x:row>
    <x:row r="620" ht="38" customHeight="1">
      <x:c r="A620" s="3" t="str">
        <x:v>Лицей имени Н.И. Лобачевского КФУ</x:v>
      </x:c>
      <x:c r="B620" s="3" t="str">
        <x:v>Олимпиадный: Математика</x:v>
      </x:c>
      <x:c r="C620" s="3" t="str">
        <x:v>2023/24</x:v>
      </x:c>
      <x:c r="D620" s="3" t="str">
        <x:v>Высокие результаты</x:v>
      </x:c>
      <x:c r="E620" s="10" t="str">
        <x:f>IFERROR(HYPERLINK("https://olimpiada.ru/article/1143","https://olimpiada.ru/article/1143"),"https://olimpiada.ru/article/1143")</x:f>
        <x:v>https://olimpiada.ru/article/1143</x:v>
      </x:c>
    </x:row>
    <x:row r="621" ht="38" customHeight="1">
      <x:c r="A621" s="3" t="str">
        <x:v>Лицей имени Н.И. Лобачевского КФУ</x:v>
      </x:c>
      <x:c r="B621" s="3" t="str">
        <x:v>Олимпиадный: Математика</x:v>
      </x:c>
      <x:c r="C621" s="3" t="str">
        <x:v>2024/25</x:v>
      </x:c>
      <x:c r="D621" s="3" t="str">
        <x:v>Высокие результаты</x:v>
      </x:c>
      <x:c r="E621" s="10" t="str">
        <x:f>IFERROR(HYPERLINK("https://olimpiada.ru/article/1202","https://olimpiada.ru/article/1202"),"https://olimpiada.ru/article/1202")</x:f>
        <x:v>https://olimpiada.ru/article/1202</x:v>
      </x:c>
    </x:row>
    <x:row r="622" ht="38" customHeight="1">
      <x:c r="A622" s="3" t="str">
        <x:v>Школа № 2005</x:v>
      </x:c>
      <x:c r="B622" s="3" t="str">
        <x:v>university-admissions</x:v>
      </x:c>
      <x:c r="C622" s="3" t="n">
        <x:v>2026</x:v>
      </x:c>
      <x:c r="D622" s="3" t="n">
        <x:v>116</x:v>
      </x:c>
      <x:c r="E622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623" ht="38" customHeight="1">
      <x:c r="A623" s="3" t="str">
        <x:v>Школа № 2005</x:v>
      </x:c>
      <x:c r="B623" s="3" t="str">
        <x:v>university-admissions</x:v>
      </x:c>
      <x:c r="C623" s="3" t="n">
        <x:v>2025</x:v>
      </x:c>
      <x:c r="D623" s="3" t="n">
        <x:v>130</x:v>
      </x:c>
      <x:c r="E623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624" ht="38" customHeight="1">
      <x:c r="A624" s="3" t="str">
        <x:v>Школа № 2005</x:v>
      </x:c>
      <x:c r="B624" s="3" t="str">
        <x:v>university-admissions</x:v>
      </x:c>
      <x:c r="C624" s="3" t="n">
        <x:v>2024</x:v>
      </x:c>
      <x:c r="D624" s="3" t="n">
        <x:v>115</x:v>
      </x:c>
      <x:c r="E624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625" ht="38" customHeight="1">
      <x:c r="A625" s="3" t="str">
        <x:v>Лицей № 130</x:v>
      </x:c>
      <x:c r="B625" s="3" t="str">
        <x:v>university-admissions</x:v>
      </x:c>
      <x:c r="C625" s="3" t="n">
        <x:v>2026</x:v>
      </x:c>
      <x:c r="D625" s="3" t="n">
        <x:v>117</x:v>
      </x:c>
      <x:c r="E625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626" ht="38" customHeight="1">
      <x:c r="A626" s="3" t="str">
        <x:v>Лицей № 130</x:v>
      </x:c>
      <x:c r="B626" s="3" t="str">
        <x:v>university-admissions</x:v>
      </x:c>
      <x:c r="C626" s="3" t="n">
        <x:v>2025</x:v>
      </x:c>
      <x:c r="D626" s="3" t="n">
        <x:v>119</x:v>
      </x:c>
      <x:c r="E626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627" ht="38" customHeight="1">
      <x:c r="A627" s="3" t="str">
        <x:v>Лицей № 130</x:v>
      </x:c>
      <x:c r="B627" s="3" t="str">
        <x:v>university-admissions</x:v>
      </x:c>
      <x:c r="C627" s="3" t="n">
        <x:v>2024</x:v>
      </x:c>
      <x:c r="D627" s="3" t="n">
        <x:v>73</x:v>
      </x:c>
      <x:c r="E627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628" ht="38" customHeight="1">
      <x:c r="A628" s="3" t="str">
        <x:v>Лицей № 130</x:v>
      </x:c>
      <x:c r="B628" s="3" t="str">
        <x:v>competitiveness</x:v>
      </x:c>
      <x:c r="C628" s="3" t="n">
        <x:v>2024</x:v>
      </x:c>
      <x:c r="D628" s="3" t="n">
        <x:v>72</x:v>
      </x:c>
      <x:c r="E628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629" ht="38" customHeight="1">
      <x:c r="A629" s="3" t="str">
        <x:v>Республиканский лицей для одаренных детей</x:v>
      </x:c>
      <x:c r="B629" s="3" t="str">
        <x:v>university-admissions</x:v>
      </x:c>
      <x:c r="C629" s="3" t="n">
        <x:v>2026</x:v>
      </x:c>
      <x:c r="D629" s="3" t="n">
        <x:v>118</x:v>
      </x:c>
      <x:c r="E629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630" ht="38" customHeight="1">
      <x:c r="A630" s="3" t="str">
        <x:v>Республиканский лицей для одаренных детей</x:v>
      </x:c>
      <x:c r="B630" s="3" t="str">
        <x:v>competitiveness</x:v>
      </x:c>
      <x:c r="C630" s="3" t="n">
        <x:v>2026</x:v>
      </x:c>
      <x:c r="D630" s="3" t="n">
        <x:v>13</x:v>
      </x:c>
      <x:c r="E630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631" ht="38" customHeight="1">
      <x:c r="A631" s="3" t="str">
        <x:v>Республиканский лицей для одаренных детей</x:v>
      </x:c>
      <x:c r="B631" s="3" t="str">
        <x:v>university-admissions</x:v>
      </x:c>
      <x:c r="C631" s="3" t="n">
        <x:v>2025</x:v>
      </x:c>
      <x:c r="D631" s="3" t="n">
        <x:v>111</x:v>
      </x:c>
      <x:c r="E63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632" ht="38" customHeight="1">
      <x:c r="A632" s="3" t="str">
        <x:v>Республиканский лицей для одаренных детей</x:v>
      </x:c>
      <x:c r="B632" s="3" t="str">
        <x:v>competitiveness</x:v>
      </x:c>
      <x:c r="C632" s="3" t="n">
        <x:v>2025</x:v>
      </x:c>
      <x:c r="D632" s="3" t="n">
        <x:v>14</x:v>
      </x:c>
      <x:c r="E632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633" ht="38" customHeight="1">
      <x:c r="A633" s="3" t="str">
        <x:v>Республиканский лицей для одаренных детей</x:v>
      </x:c>
      <x:c r="B633" s="3" t="str">
        <x:v>university-admissions</x:v>
      </x:c>
      <x:c r="C633" s="3" t="n">
        <x:v>2024</x:v>
      </x:c>
      <x:c r="D633" s="3" t="n">
        <x:v>98</x:v>
      </x:c>
      <x:c r="E633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634" ht="38" customHeight="1">
      <x:c r="A634" s="3" t="str">
        <x:v>Республиканский лицей для одаренных детей</x:v>
      </x:c>
      <x:c r="B634" s="3" t="str">
        <x:v>competitiveness</x:v>
      </x:c>
      <x:c r="C634" s="3" t="n">
        <x:v>2024</x:v>
      </x:c>
      <x:c r="D634" s="3" t="n">
        <x:v>15</x:v>
      </x:c>
      <x:c r="E634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635" ht="38" customHeight="1">
      <x:c r="A635" s="3" t="str">
        <x:v>Республиканский лицей для одаренных детей</x:v>
      </x:c>
      <x:c r="B635" s="3" t="str">
        <x:v>Олимпиадный: Общий рейтинг</x:v>
      </x:c>
      <x:c r="C635" s="3" t="str">
        <x:v>2023/24</x:v>
      </x:c>
      <x:c r="D635" s="3" t="str">
        <x:v>11</x:v>
      </x:c>
      <x:c r="E635" s="10" t="str">
        <x:f>IFERROR(HYPERLINK("https://olimpiada.ru/article/1143","https://olimpiada.ru/article/1143"),"https://olimpiada.ru/article/1143")</x:f>
        <x:v>https://olimpiada.ru/article/1143</x:v>
      </x:c>
    </x:row>
    <x:row r="636" ht="38" customHeight="1">
      <x:c r="A636" s="3" t="str">
        <x:v>Республиканский лицей для одаренных детей</x:v>
      </x:c>
      <x:c r="B636" s="3" t="str">
        <x:v>Олимпиадный: Естественные науки и технологии</x:v>
      </x:c>
      <x:c r="C636" s="3" t="str">
        <x:v>2023/24</x:v>
      </x:c>
      <x:c r="D636" s="3" t="str">
        <x:v>8</x:v>
      </x:c>
      <x:c r="E636" s="10" t="str">
        <x:f>IFERROR(HYPERLINK("https://olimpiada.ru/article/1143","https://olimpiada.ru/article/1143"),"https://olimpiada.ru/article/1143")</x:f>
        <x:v>https://olimpiada.ru/article/1143</x:v>
      </x:c>
    </x:row>
    <x:row r="637" ht="38" customHeight="1">
      <x:c r="A637" s="3" t="str">
        <x:v>Республиканский лицей для одаренных детей</x:v>
      </x:c>
      <x:c r="B637" s="3" t="str">
        <x:v>Олимпиадный: Математика</x:v>
      </x:c>
      <x:c r="C637" s="3" t="str">
        <x:v>2023/24</x:v>
      </x:c>
      <x:c r="D637" s="3" t="str">
        <x:v>7-12</x:v>
      </x:c>
      <x:c r="E637" s="10" t="str">
        <x:f>IFERROR(HYPERLINK("https://olimpiada.ru/article/1143","https://olimpiada.ru/article/1143"),"https://olimpiada.ru/article/1143")</x:f>
        <x:v>https://olimpiada.ru/article/1143</x:v>
      </x:c>
    </x:row>
    <x:row r="638" ht="38" customHeight="1">
      <x:c r="A638" s="3" t="str">
        <x:v>Республиканский лицей для одаренных детей</x:v>
      </x:c>
      <x:c r="B638" s="3" t="str">
        <x:v>Олимпиадный: Общий рейтинг</x:v>
      </x:c>
      <x:c r="C638" s="3" t="str">
        <x:v>2024/25</x:v>
      </x:c>
      <x:c r="D638" s="3" t="str">
        <x:v>25</x:v>
      </x:c>
      <x:c r="E638" s="10" t="str">
        <x:f>IFERROR(HYPERLINK("https://olimpiada.ru/article/1202","https://olimpiada.ru/article/1202"),"https://olimpiada.ru/article/1202")</x:f>
        <x:v>https://olimpiada.ru/article/1202</x:v>
      </x:c>
    </x:row>
    <x:row r="639" ht="38" customHeight="1">
      <x:c r="A639" s="3" t="str">
        <x:v>Республиканский лицей для одаренных детей</x:v>
      </x:c>
      <x:c r="B639" s="3" t="str">
        <x:v>Олимпиадный: Естественные науки и технологии</x:v>
      </x:c>
      <x:c r="C639" s="3" t="str">
        <x:v>2024/25</x:v>
      </x:c>
      <x:c r="D639" s="3" t="str">
        <x:v>Высокие результаты</x:v>
      </x:c>
      <x:c r="E639" s="10" t="str">
        <x:f>IFERROR(HYPERLINK("https://olimpiada.ru/article/1202","https://olimpiada.ru/article/1202"),"https://olimpiada.ru/article/1202")</x:f>
        <x:v>https://olimpiada.ru/article/1202</x:v>
      </x:c>
    </x:row>
    <x:row r="640" ht="38" customHeight="1">
      <x:c r="A640" s="3" t="str">
        <x:v>Республиканский лицей для одаренных детей</x:v>
      </x:c>
      <x:c r="B640" s="3" t="str">
        <x:v>Олимпиадный: Математика</x:v>
      </x:c>
      <x:c r="C640" s="3" t="str">
        <x:v>2024/25</x:v>
      </x:c>
      <x:c r="D640" s="3" t="str">
        <x:v>Высокие результаты</x:v>
      </x:c>
      <x:c r="E640" s="10" t="str">
        <x:f>IFERROR(HYPERLINK("https://olimpiada.ru/article/1202","https://olimpiada.ru/article/1202"),"https://olimpiada.ru/article/1202")</x:f>
        <x:v>https://olimpiada.ru/article/1202</x:v>
      </x:c>
    </x:row>
    <x:row r="641" ht="38" customHeight="1">
      <x:c r="A641" s="3" t="str">
        <x:v>Лицей № 78 им. А.С. Пушкина</x:v>
      </x:c>
      <x:c r="B641" s="3" t="str">
        <x:v>university-admissions</x:v>
      </x:c>
      <x:c r="C641" s="3" t="n">
        <x:v>2026</x:v>
      </x:c>
      <x:c r="D641" s="3" t="n">
        <x:v>119</x:v>
      </x:c>
      <x:c r="E641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642" ht="38" customHeight="1">
      <x:c r="A642" s="3" t="str">
        <x:v>Лицей № 78 им. А.С. Пушкина</x:v>
      </x:c>
      <x:c r="B642" s="3" t="str">
        <x:v>university-admissions</x:v>
      </x:c>
      <x:c r="C642" s="3" t="n">
        <x:v>2025</x:v>
      </x:c>
      <x:c r="D642" s="3" t="n">
        <x:v>174</x:v>
      </x:c>
      <x:c r="E642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643" ht="38" customHeight="1">
      <x:c r="A643" s="3" t="str">
        <x:v>Лицей № 78 им. А.С. Пушкина</x:v>
      </x:c>
      <x:c r="B643" s="3" t="str">
        <x:v>university-admissions</x:v>
      </x:c>
      <x:c r="C643" s="3" t="n">
        <x:v>2024</x:v>
      </x:c>
      <x:c r="D643" s="3" t="n">
        <x:v>137</x:v>
      </x:c>
      <x:c r="E643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644" ht="38" customHeight="1">
      <x:c r="A644" s="3" t="str">
        <x:v>Кировский физико-математический лицей</x:v>
      </x:c>
      <x:c r="B644" s="3" t="str">
        <x:v>university-admissions</x:v>
      </x:c>
      <x:c r="C644" s="3" t="n">
        <x:v>2026</x:v>
      </x:c>
      <x:c r="D644" s="3" t="n">
        <x:v>120</x:v>
      </x:c>
      <x:c r="E644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645" ht="38" customHeight="1">
      <x:c r="A645" s="3" t="str">
        <x:v>Кировский физико-математический лицей</x:v>
      </x:c>
      <x:c r="B645" s="3" t="str">
        <x:v>competitiveness</x:v>
      </x:c>
      <x:c r="C645" s="3" t="n">
        <x:v>2026</x:v>
      </x:c>
      <x:c r="D645" s="3" t="n">
        <x:v>33</x:v>
      </x:c>
      <x:c r="E645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646" ht="38" customHeight="1">
      <x:c r="A646" s="3" t="str">
        <x:v>Кировский физико-математический лицей</x:v>
      </x:c>
      <x:c r="B646" s="3" t="str">
        <x:v>university-admissions</x:v>
      </x:c>
      <x:c r="C646" s="3" t="n">
        <x:v>2025</x:v>
      </x:c>
      <x:c r="D646" s="3" t="n">
        <x:v>140</x:v>
      </x:c>
      <x:c r="E646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647" ht="38" customHeight="1">
      <x:c r="A647" s="3" t="str">
        <x:v>Кировский физико-математический лицей</x:v>
      </x:c>
      <x:c r="B647" s="3" t="str">
        <x:v>competitiveness</x:v>
      </x:c>
      <x:c r="C647" s="3" t="n">
        <x:v>2025</x:v>
      </x:c>
      <x:c r="D647" s="3" t="n">
        <x:v>38</x:v>
      </x:c>
      <x:c r="E647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648" ht="38" customHeight="1">
      <x:c r="A648" s="3" t="str">
        <x:v>Кировский физико-математический лицей</x:v>
      </x:c>
      <x:c r="B648" s="3" t="str">
        <x:v>university-admissions</x:v>
      </x:c>
      <x:c r="C648" s="3" t="n">
        <x:v>2024</x:v>
      </x:c>
      <x:c r="D648" s="3" t="n">
        <x:v>121</x:v>
      </x:c>
      <x:c r="E648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649" ht="38" customHeight="1">
      <x:c r="A649" s="3" t="str">
        <x:v>Кировский физико-математический лицей</x:v>
      </x:c>
      <x:c r="B649" s="3" t="str">
        <x:v>competitiveness</x:v>
      </x:c>
      <x:c r="C649" s="3" t="n">
        <x:v>2024</x:v>
      </x:c>
      <x:c r="D649" s="3" t="n">
        <x:v>35</x:v>
      </x:c>
      <x:c r="E649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650" ht="38" customHeight="1">
      <x:c r="A650" s="3" t="str">
        <x:v>Кировский физико-математический лицей</x:v>
      </x:c>
      <x:c r="B650" s="3" t="str">
        <x:v>Олимпиадный: Естественные науки и технологии</x:v>
      </x:c>
      <x:c r="C650" s="3" t="str">
        <x:v>2023/24</x:v>
      </x:c>
      <x:c r="D650" s="3" t="str">
        <x:v>Высокие результаты</x:v>
      </x:c>
      <x:c r="E650" s="10" t="str">
        <x:f>IFERROR(HYPERLINK("https://olimpiada.ru/article/1143","https://olimpiada.ru/article/1143"),"https://olimpiada.ru/article/1143")</x:f>
        <x:v>https://olimpiada.ru/article/1143</x:v>
      </x:c>
    </x:row>
    <x:row r="651" ht="38" customHeight="1">
      <x:c r="A651" s="3" t="str">
        <x:v>Кировский физико-математический лицей</x:v>
      </x:c>
      <x:c r="B651" s="3" t="str">
        <x:v>Олимпиадный: Математика</x:v>
      </x:c>
      <x:c r="C651" s="3" t="str">
        <x:v>2023/24</x:v>
      </x:c>
      <x:c r="D651" s="3" t="str">
        <x:v>7-12</x:v>
      </x:c>
      <x:c r="E651" s="10" t="str">
        <x:f>IFERROR(HYPERLINK("https://olimpiada.ru/article/1143","https://olimpiada.ru/article/1143"),"https://olimpiada.ru/article/1143")</x:f>
        <x:v>https://olimpiada.ru/article/1143</x:v>
      </x:c>
    </x:row>
    <x:row r="652" ht="38" customHeight="1">
      <x:c r="A652" s="3" t="str">
        <x:v>Гимназия № 1 (Новосибирск)</x:v>
      </x:c>
      <x:c r="B652" s="3" t="str">
        <x:v>university-admissions</x:v>
      </x:c>
      <x:c r="C652" s="3" t="n">
        <x:v>2026</x:v>
      </x:c>
      <x:c r="D652" s="3" t="n">
        <x:v>121</x:v>
      </x:c>
      <x:c r="E652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653" ht="38" customHeight="1">
      <x:c r="A653" s="3" t="str">
        <x:v>Гимназия № 1 (Новосибирск)</x:v>
      </x:c>
      <x:c r="B653" s="3" t="str">
        <x:v>university-admissions</x:v>
      </x:c>
      <x:c r="C653" s="3" t="n">
        <x:v>2025</x:v>
      </x:c>
      <x:c r="D653" s="3" t="n">
        <x:v>83</x:v>
      </x:c>
      <x:c r="E653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654" ht="38" customHeight="1">
      <x:c r="A654" s="3" t="str">
        <x:v>Гимназия № 1 (Новосибирск)</x:v>
      </x:c>
      <x:c r="B654" s="3" t="str">
        <x:v>university-admissions</x:v>
      </x:c>
      <x:c r="C654" s="3" t="n">
        <x:v>2024</x:v>
      </x:c>
      <x:c r="D654" s="3" t="n">
        <x:v>82</x:v>
      </x:c>
      <x:c r="E654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655" ht="38" customHeight="1">
      <x:c r="A655" s="3" t="str">
        <x:v>Школа № 2006</x:v>
      </x:c>
      <x:c r="B655" s="3" t="str">
        <x:v>university-admissions</x:v>
      </x:c>
      <x:c r="C655" s="3" t="n">
        <x:v>2026</x:v>
      </x:c>
      <x:c r="D655" s="3" t="n">
        <x:v>122</x:v>
      </x:c>
      <x:c r="E655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656" ht="38" customHeight="1">
      <x:c r="A656" s="3" t="str">
        <x:v>Школа № 2006</x:v>
      </x:c>
      <x:c r="B656" s="3" t="str">
        <x:v>university-admissions</x:v>
      </x:c>
      <x:c r="C656" s="3" t="n">
        <x:v>2025</x:v>
      </x:c>
      <x:c r="D656" s="3" t="n">
        <x:v>120</x:v>
      </x:c>
      <x:c r="E656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657" ht="38" customHeight="1">
      <x:c r="A657" s="3" t="str">
        <x:v>Школа № 2006</x:v>
      </x:c>
      <x:c r="B657" s="3" t="str">
        <x:v>university-admissions</x:v>
      </x:c>
      <x:c r="C657" s="3" t="n">
        <x:v>2024</x:v>
      </x:c>
      <x:c r="D657" s="3" t="n">
        <x:v>248</x:v>
      </x:c>
      <x:c r="E657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658" ht="38" customHeight="1">
      <x:c r="A658" s="3" t="str">
        <x:v>Школа № 1944</x:v>
      </x:c>
      <x:c r="B658" s="3" t="str">
        <x:v>university-admissions</x:v>
      </x:c>
      <x:c r="C658" s="3" t="n">
        <x:v>2026</x:v>
      </x:c>
      <x:c r="D658" s="3" t="n">
        <x:v>123</x:v>
      </x:c>
      <x:c r="E658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659" ht="38" customHeight="1">
      <x:c r="A659" s="3" t="str">
        <x:v>Школа № 1944</x:v>
      </x:c>
      <x:c r="B659" s="3" t="str">
        <x:v>university-admissions</x:v>
      </x:c>
      <x:c r="C659" s="3" t="n">
        <x:v>2025</x:v>
      </x:c>
      <x:c r="D659" s="3" t="n">
        <x:v>141</x:v>
      </x:c>
      <x:c r="E659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660" ht="38" customHeight="1">
      <x:c r="A660" s="3" t="str">
        <x:v>Школа № 1944</x:v>
      </x:c>
      <x:c r="B660" s="3" t="str">
        <x:v>university-admissions</x:v>
      </x:c>
      <x:c r="C660" s="3" t="n">
        <x:v>2024</x:v>
      </x:c>
      <x:c r="D660" s="3" t="n">
        <x:v>133</x:v>
      </x:c>
      <x:c r="E660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661" ht="38" customHeight="1">
      <x:c r="A661" s="3" t="str">
        <x:v>Школа № 1359 имени авиаконструктора М.Л. Миля</x:v>
      </x:c>
      <x:c r="B661" s="3" t="str">
        <x:v>university-admissions</x:v>
      </x:c>
      <x:c r="C661" s="3" t="n">
        <x:v>2026</x:v>
      </x:c>
      <x:c r="D661" s="3" t="n">
        <x:v>124</x:v>
      </x:c>
      <x:c r="E661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662" ht="38" customHeight="1">
      <x:c r="A662" s="3" t="str">
        <x:v>Школа № 1359 имени авиаконструктора М.Л. Миля</x:v>
      </x:c>
      <x:c r="B662" s="3" t="str">
        <x:v>university-admissions</x:v>
      </x:c>
      <x:c r="C662" s="3" t="n">
        <x:v>2025</x:v>
      </x:c>
      <x:c r="D662" s="3" t="n">
        <x:v>126</x:v>
      </x:c>
      <x:c r="E662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663" ht="38" customHeight="1">
      <x:c r="A663" s="3" t="str">
        <x:v>Школа № 1359 имени авиаконструктора М.Л. Миля</x:v>
      </x:c>
      <x:c r="B663" s="3" t="str">
        <x:v>university-admissions</x:v>
      </x:c>
      <x:c r="C663" s="3" t="n">
        <x:v>2024</x:v>
      </x:c>
      <x:c r="D663" s="3" t="n">
        <x:v>93</x:v>
      </x:c>
      <x:c r="E663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664" ht="38" customHeight="1">
      <x:c r="A664" s="3" t="str">
        <x:v>Школа № 1558 имени Росалии де Кастро</x:v>
      </x:c>
      <x:c r="B664" s="3" t="str">
        <x:v>university-admissions</x:v>
      </x:c>
      <x:c r="C664" s="3" t="n">
        <x:v>2026</x:v>
      </x:c>
      <x:c r="D664" s="3" t="n">
        <x:v>125</x:v>
      </x:c>
      <x:c r="E664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665" ht="38" customHeight="1">
      <x:c r="A665" s="3" t="str">
        <x:v>Школа № 1558 имени Росалии де Кастро</x:v>
      </x:c>
      <x:c r="B665" s="3" t="str">
        <x:v>university-admissions</x:v>
      </x:c>
      <x:c r="C665" s="3" t="n">
        <x:v>2025</x:v>
      </x:c>
      <x:c r="D665" s="3" t="n">
        <x:v>201</x:v>
      </x:c>
      <x:c r="E665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666" ht="38" customHeight="1">
      <x:c r="A666" s="3" t="str">
        <x:v>Школа № 1558 имени Росалии де Кастро</x:v>
      </x:c>
      <x:c r="B666" s="3" t="str">
        <x:v>university-admissions</x:v>
      </x:c>
      <x:c r="C666" s="3" t="n">
        <x:v>2024</x:v>
      </x:c>
      <x:c r="D666" s="3" t="n">
        <x:v>178</x:v>
      </x:c>
      <x:c r="E666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667" ht="38" customHeight="1">
      <x:c r="A667" s="3" t="str">
        <x:v>Физико-Математическая школа</x:v>
      </x:c>
      <x:c r="B667" s="3" t="str">
        <x:v>university-admissions</x:v>
      </x:c>
      <x:c r="C667" s="3" t="n">
        <x:v>2026</x:v>
      </x:c>
      <x:c r="D667" s="3" t="n">
        <x:v>126</x:v>
      </x:c>
      <x:c r="E667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668" ht="38" customHeight="1">
      <x:c r="A668" s="3" t="str">
        <x:v>Физико-Математическая школа</x:v>
      </x:c>
      <x:c r="B668" s="3" t="str">
        <x:v>competitiveness</x:v>
      </x:c>
      <x:c r="C668" s="3" t="n">
        <x:v>2026</x:v>
      </x:c>
      <x:c r="D668" s="3" t="n">
        <x:v>4</x:v>
      </x:c>
      <x:c r="E668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669" ht="38" customHeight="1">
      <x:c r="A669" s="3" t="str">
        <x:v>Физико-Математическая школа</x:v>
      </x:c>
      <x:c r="B669" s="3" t="str">
        <x:v>university-admissions</x:v>
      </x:c>
      <x:c r="C669" s="3" t="n">
        <x:v>2025</x:v>
      </x:c>
      <x:c r="D669" s="3" t="n">
        <x:v>112</x:v>
      </x:c>
      <x:c r="E669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670" ht="38" customHeight="1">
      <x:c r="A670" s="3" t="str">
        <x:v>Физико-Математическая школа</x:v>
      </x:c>
      <x:c r="B670" s="3" t="str">
        <x:v>competitiveness</x:v>
      </x:c>
      <x:c r="C670" s="3" t="n">
        <x:v>2025</x:v>
      </x:c>
      <x:c r="D670" s="3" t="n">
        <x:v>5</x:v>
      </x:c>
      <x:c r="E670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671" ht="38" customHeight="1">
      <x:c r="A671" s="3" t="str">
        <x:v>Физико-Математическая школа</x:v>
      </x:c>
      <x:c r="B671" s="3" t="str">
        <x:v>university-admissions</x:v>
      </x:c>
      <x:c r="C671" s="3" t="n">
        <x:v>2024</x:v>
      </x:c>
      <x:c r="D671" s="3" t="n">
        <x:v>113</x:v>
      </x:c>
      <x:c r="E671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672" ht="38" customHeight="1">
      <x:c r="A672" s="3" t="str">
        <x:v>Физико-Математическая школа</x:v>
      </x:c>
      <x:c r="B672" s="3" t="str">
        <x:v>competitiveness</x:v>
      </x:c>
      <x:c r="C672" s="3" t="n">
        <x:v>2024</x:v>
      </x:c>
      <x:c r="D672" s="3" t="n">
        <x:v>5</x:v>
      </x:c>
      <x:c r="E672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673" ht="38" customHeight="1">
      <x:c r="A673" s="3" t="str">
        <x:v>Физико-Математическая школа</x:v>
      </x:c>
      <x:c r="B673" s="3" t="str">
        <x:v>Олимпиадный: Естественные науки и технологии</x:v>
      </x:c>
      <x:c r="C673" s="3" t="str">
        <x:v>2023/24</x:v>
      </x:c>
      <x:c r="D673" s="3" t="str">
        <x:v>Высокие результаты</x:v>
      </x:c>
      <x:c r="E673" s="10" t="str">
        <x:f>IFERROR(HYPERLINK("https://olimpiada.ru/article/1143","https://olimpiada.ru/article/1143"),"https://olimpiada.ru/article/1143")</x:f>
        <x:v>https://olimpiada.ru/article/1143</x:v>
      </x:c>
    </x:row>
    <x:row r="674" ht="38" customHeight="1">
      <x:c r="A674" s="3" t="str">
        <x:v>Физико-Математическая школа</x:v>
      </x:c>
      <x:c r="B674" s="3" t="str">
        <x:v>Олимпиадный: Математика</x:v>
      </x:c>
      <x:c r="C674" s="3" t="str">
        <x:v>2023/24</x:v>
      </x:c>
      <x:c r="D674" s="3" t="str">
        <x:v>Высокие результаты</x:v>
      </x:c>
      <x:c r="E674" s="10" t="str">
        <x:f>IFERROR(HYPERLINK("https://olimpiada.ru/article/1143","https://olimpiada.ru/article/1143"),"https://olimpiada.ru/article/1143")</x:f>
        <x:v>https://olimpiada.ru/article/1143</x:v>
      </x:c>
    </x:row>
    <x:row r="675" ht="38" customHeight="1">
      <x:c r="A675" s="3" t="str">
        <x:v>Физико-Математическая школа</x:v>
      </x:c>
      <x:c r="B675" s="3" t="str">
        <x:v>Олимпиадный: Естественные науки и технологии</x:v>
      </x:c>
      <x:c r="C675" s="3" t="str">
        <x:v>2024/25</x:v>
      </x:c>
      <x:c r="D675" s="3" t="str">
        <x:v>Высокие результаты</x:v>
      </x:c>
      <x:c r="E675" s="10" t="str">
        <x:f>IFERROR(HYPERLINK("https://olimpiada.ru/article/1202","https://olimpiada.ru/article/1202"),"https://olimpiada.ru/article/1202")</x:f>
        <x:v>https://olimpiada.ru/article/1202</x:v>
      </x:c>
    </x:row>
    <x:row r="676" ht="38" customHeight="1">
      <x:c r="A676" s="3" t="str">
        <x:v>Физико-Математическая школа</x:v>
      </x:c>
      <x:c r="B676" s="3" t="str">
        <x:v>Олимпиадный: Математика</x:v>
      </x:c>
      <x:c r="C676" s="3" t="str">
        <x:v>2024/25</x:v>
      </x:c>
      <x:c r="D676" s="3" t="str">
        <x:v>Высокие результаты</x:v>
      </x:c>
      <x:c r="E676" s="10" t="str">
        <x:f>IFERROR(HYPERLINK("https://olimpiada.ru/article/1202","https://olimpiada.ru/article/1202"),"https://olimpiada.ru/article/1202")</x:f>
        <x:v>https://olimpiada.ru/article/1202</x:v>
      </x:c>
    </x:row>
    <x:row r="677" ht="38" customHeight="1">
      <x:c r="A677" s="3" t="str">
        <x:v>Вторая Санкт-Петербургская Гимназия</x:v>
      </x:c>
      <x:c r="B677" s="3" t="str">
        <x:v>university-admissions</x:v>
      </x:c>
      <x:c r="C677" s="3" t="n">
        <x:v>2026</x:v>
      </x:c>
      <x:c r="D677" s="3" t="n">
        <x:v>127</x:v>
      </x:c>
      <x:c r="E677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678" ht="38" customHeight="1">
      <x:c r="A678" s="3" t="str">
        <x:v>Вторая Санкт-Петербургская Гимназия</x:v>
      </x:c>
      <x:c r="B678" s="3" t="str">
        <x:v>university-admissions</x:v>
      </x:c>
      <x:c r="C678" s="3" t="n">
        <x:v>2025</x:v>
      </x:c>
      <x:c r="D678" s="3" t="n">
        <x:v>123</x:v>
      </x:c>
      <x:c r="E678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679" ht="38" customHeight="1">
      <x:c r="A679" s="3" t="str">
        <x:v>Вторая Санкт-Петербургская Гимназия</x:v>
      </x:c>
      <x:c r="B679" s="3" t="str">
        <x:v>university-admissions</x:v>
      </x:c>
      <x:c r="C679" s="3" t="n">
        <x:v>2024</x:v>
      </x:c>
      <x:c r="D679" s="3" t="n">
        <x:v>86</x:v>
      </x:c>
      <x:c r="E679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680" ht="38" customHeight="1">
      <x:c r="A680" s="3" t="str">
        <x:v>Школа № 1375</x:v>
      </x:c>
      <x:c r="B680" s="3" t="str">
        <x:v>university-admissions</x:v>
      </x:c>
      <x:c r="C680" s="3" t="n">
        <x:v>2026</x:v>
      </x:c>
      <x:c r="D680" s="3" t="n">
        <x:v>128</x:v>
      </x:c>
      <x:c r="E68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681" ht="38" customHeight="1">
      <x:c r="A681" s="3" t="str">
        <x:v>Школа № 1375</x:v>
      </x:c>
      <x:c r="B681" s="3" t="str">
        <x:v>university-admissions</x:v>
      </x:c>
      <x:c r="C681" s="3" t="n">
        <x:v>2025</x:v>
      </x:c>
      <x:c r="D681" s="3" t="n">
        <x:v>155</x:v>
      </x:c>
      <x:c r="E68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682" ht="38" customHeight="1">
      <x:c r="A682" s="3" t="str">
        <x:v>Школа № 1375</x:v>
      </x:c>
      <x:c r="B682" s="3" t="str">
        <x:v>university-admissions</x:v>
      </x:c>
      <x:c r="C682" s="3" t="n">
        <x:v>2024</x:v>
      </x:c>
      <x:c r="D682" s="3" t="n">
        <x:v>209</x:v>
      </x:c>
      <x:c r="E68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683" ht="38" customHeight="1">
      <x:c r="A683" s="3" t="str">
        <x:v>Школа № 1387</x:v>
      </x:c>
      <x:c r="B683" s="3" t="str">
        <x:v>university-admissions</x:v>
      </x:c>
      <x:c r="C683" s="3" t="n">
        <x:v>2026</x:v>
      </x:c>
      <x:c r="D683" s="3" t="n">
        <x:v>129</x:v>
      </x:c>
      <x:c r="E683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684" ht="38" customHeight="1">
      <x:c r="A684" s="3" t="str">
        <x:v>Школа № 1387</x:v>
      </x:c>
      <x:c r="B684" s="3" t="str">
        <x:v>university-admissions</x:v>
      </x:c>
      <x:c r="C684" s="3" t="n">
        <x:v>2025</x:v>
      </x:c>
      <x:c r="D684" s="3" t="n">
        <x:v>144</x:v>
      </x:c>
      <x:c r="E68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685" ht="38" customHeight="1">
      <x:c r="A685" s="3" t="str">
        <x:v>Школа № 1387</x:v>
      </x:c>
      <x:c r="B685" s="3" t="str">
        <x:v>university-admissions</x:v>
      </x:c>
      <x:c r="C685" s="3" t="n">
        <x:v>2024</x:v>
      </x:c>
      <x:c r="D685" s="3" t="n">
        <x:v>143</x:v>
      </x:c>
      <x:c r="E68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686" ht="38" customHeight="1">
      <x:c r="A686" s="3" t="str">
        <x:v>Школа № 1387</x:v>
      </x:c>
      <x:c r="B686" s="3" t="str">
        <x:v>Олимпиадный: Математика</x:v>
      </x:c>
      <x:c r="C686" s="3" t="str">
        <x:v>2023/24</x:v>
      </x:c>
      <x:c r="D686" s="3" t="str">
        <x:v>Высокие результаты</x:v>
      </x:c>
      <x:c r="E686" s="10" t="str">
        <x:f>IFERROR(HYPERLINK("https://olimpiada.ru/article/1143","https://olimpiada.ru/article/1143"),"https://olimpiada.ru/article/1143")</x:f>
        <x:v>https://olimpiada.ru/article/1143</x:v>
      </x:c>
    </x:row>
    <x:row r="687" ht="38" customHeight="1">
      <x:c r="A687" s="3" t="str">
        <x:v>Школа № 1541</x:v>
      </x:c>
      <x:c r="B687" s="3" t="str">
        <x:v>university-admissions</x:v>
      </x:c>
      <x:c r="C687" s="3" t="n">
        <x:v>2026</x:v>
      </x:c>
      <x:c r="D687" s="3" t="n">
        <x:v>130</x:v>
      </x:c>
      <x:c r="E687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688" ht="38" customHeight="1">
      <x:c r="A688" s="3" t="str">
        <x:v>Школа № 1541</x:v>
      </x:c>
      <x:c r="B688" s="3" t="str">
        <x:v>university-admissions</x:v>
      </x:c>
      <x:c r="C688" s="3" t="n">
        <x:v>2025</x:v>
      </x:c>
      <x:c r="D688" s="3" t="n">
        <x:v>159</x:v>
      </x:c>
      <x:c r="E688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689" ht="38" customHeight="1">
      <x:c r="A689" s="3" t="str">
        <x:v>Школа № 1541</x:v>
      </x:c>
      <x:c r="B689" s="3" t="str">
        <x:v>university-admissions</x:v>
      </x:c>
      <x:c r="C689" s="3" t="n">
        <x:v>2024</x:v>
      </x:c>
      <x:c r="D689" s="3" t="n">
        <x:v>190</x:v>
      </x:c>
      <x:c r="E689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690" ht="38" customHeight="1">
      <x:c r="A690" s="3" t="str">
        <x:v>Школа № 654 имени А.Д. Фридмана</x:v>
      </x:c>
      <x:c r="B690" s="3" t="str">
        <x:v>university-admissions</x:v>
      </x:c>
      <x:c r="C690" s="3" t="n">
        <x:v>2026</x:v>
      </x:c>
      <x:c r="D690" s="3" t="n">
        <x:v>131</x:v>
      </x:c>
      <x:c r="E69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691" ht="38" customHeight="1">
      <x:c r="A691" s="3" t="str">
        <x:v>Школа № 654 имени А.Д. Фридмана</x:v>
      </x:c>
      <x:c r="B691" s="3" t="str">
        <x:v>university-admissions</x:v>
      </x:c>
      <x:c r="C691" s="3" t="n">
        <x:v>2025</x:v>
      </x:c>
      <x:c r="D691" s="3" t="n">
        <x:v>132</x:v>
      </x:c>
      <x:c r="E69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692" ht="38" customHeight="1">
      <x:c r="A692" s="3" t="str">
        <x:v>Школа № 654 имени А.Д. Фридмана</x:v>
      </x:c>
      <x:c r="B692" s="3" t="str">
        <x:v>university-admissions</x:v>
      </x:c>
      <x:c r="C692" s="3" t="n">
        <x:v>2024</x:v>
      </x:c>
      <x:c r="D692" s="3" t="n">
        <x:v>85</x:v>
      </x:c>
      <x:c r="E69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693" ht="38" customHeight="1">
      <x:c r="A693" s="3" t="str">
        <x:v>ЧУ СОШ "Олимп-Плюс"</x:v>
      </x:c>
      <x:c r="B693" s="3" t="str">
        <x:v>university-admissions</x:v>
      </x:c>
      <x:c r="C693" s="3" t="n">
        <x:v>2026</x:v>
      </x:c>
      <x:c r="D693" s="3" t="n">
        <x:v>132</x:v>
      </x:c>
      <x:c r="E693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694" ht="38" customHeight="1">
      <x:c r="A694" s="3" t="str">
        <x:v>ЧУ СОШ "Олимп-Плюс"</x:v>
      </x:c>
      <x:c r="B694" s="3" t="str">
        <x:v>university-admissions</x:v>
      </x:c>
      <x:c r="C694" s="3" t="n">
        <x:v>2025</x:v>
      </x:c>
      <x:c r="D694" s="3" t="n">
        <x:v>273</x:v>
      </x:c>
      <x:c r="E69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695" ht="38" customHeight="1">
      <x:c r="A695" s="3" t="str">
        <x:v>Школа № 1529 имени А.С. Грибоедова</x:v>
      </x:c>
      <x:c r="B695" s="3" t="str">
        <x:v>university-admissions</x:v>
      </x:c>
      <x:c r="C695" s="3" t="n">
        <x:v>2026</x:v>
      </x:c>
      <x:c r="D695" s="3" t="n">
        <x:v>133</x:v>
      </x:c>
      <x:c r="E695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696" ht="38" customHeight="1">
      <x:c r="A696" s="3" t="str">
        <x:v>Школа № 1529 имени А.С. Грибоедова</x:v>
      </x:c>
      <x:c r="B696" s="3" t="str">
        <x:v>competitiveness</x:v>
      </x:c>
      <x:c r="C696" s="3" t="n">
        <x:v>2026</x:v>
      </x:c>
      <x:c r="D696" s="3" t="n">
        <x:v>59</x:v>
      </x:c>
      <x:c r="E696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697" ht="38" customHeight="1">
      <x:c r="A697" s="3" t="str">
        <x:v>Школа № 1529 имени А.С. Грибоедова</x:v>
      </x:c>
      <x:c r="B697" s="3" t="str">
        <x:v>university-admissions</x:v>
      </x:c>
      <x:c r="C697" s="3" t="n">
        <x:v>2025</x:v>
      </x:c>
      <x:c r="D697" s="3" t="n">
        <x:v>115</x:v>
      </x:c>
      <x:c r="E697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698" ht="38" customHeight="1">
      <x:c r="A698" s="3" t="str">
        <x:v>Школа № 1529 имени А.С. Грибоедова</x:v>
      </x:c>
      <x:c r="B698" s="3" t="str">
        <x:v>competitiveness</x:v>
      </x:c>
      <x:c r="C698" s="3" t="n">
        <x:v>2025</x:v>
      </x:c>
      <x:c r="D698" s="3" t="n">
        <x:v>74</x:v>
      </x:c>
      <x:c r="E698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699" ht="38" customHeight="1">
      <x:c r="A699" s="3" t="str">
        <x:v>Школа № 1529 имени А.С. Грибоедова</x:v>
      </x:c>
      <x:c r="B699" s="3" t="str">
        <x:v>university-admissions</x:v>
      </x:c>
      <x:c r="C699" s="3" t="n">
        <x:v>2024</x:v>
      </x:c>
      <x:c r="D699" s="3" t="n">
        <x:v>108</x:v>
      </x:c>
      <x:c r="E699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700" ht="38" customHeight="1">
      <x:c r="A700" s="3" t="str">
        <x:v>Школа № 1529 имени А.С. Грибоедова</x:v>
      </x:c>
      <x:c r="B700" s="3" t="str">
        <x:v>competitiveness</x:v>
      </x:c>
      <x:c r="C700" s="3" t="n">
        <x:v>2024</x:v>
      </x:c>
      <x:c r="D700" s="3" t="n">
        <x:v>73</x:v>
      </x:c>
      <x:c r="E700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701" ht="38" customHeight="1">
      <x:c r="A701" s="3" t="str">
        <x:v>Школа Марьина Роща имени В.Ф. Орлова</x:v>
      </x:c>
      <x:c r="B701" s="3" t="str">
        <x:v>university-admissions</x:v>
      </x:c>
      <x:c r="C701" s="3" t="n">
        <x:v>2026</x:v>
      </x:c>
      <x:c r="D701" s="3" t="n">
        <x:v>134</x:v>
      </x:c>
      <x:c r="E701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702" ht="38" customHeight="1">
      <x:c r="A702" s="3" t="str">
        <x:v>Школа Марьина Роща имени В.Ф. Орлова</x:v>
      </x:c>
      <x:c r="B702" s="3" t="str">
        <x:v>university-admissions</x:v>
      </x:c>
      <x:c r="C702" s="3" t="n">
        <x:v>2025</x:v>
      </x:c>
      <x:c r="D702" s="3" t="n">
        <x:v>156</x:v>
      </x:c>
      <x:c r="E702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703" ht="38" customHeight="1">
      <x:c r="A703" s="3" t="str">
        <x:v>Школа Марьина Роща имени В.Ф. Орлова</x:v>
      </x:c>
      <x:c r="B703" s="3" t="str">
        <x:v>university-admissions</x:v>
      </x:c>
      <x:c r="C703" s="3" t="n">
        <x:v>2024</x:v>
      </x:c>
      <x:c r="D703" s="3" t="n">
        <x:v>159</x:v>
      </x:c>
      <x:c r="E703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704" ht="38" customHeight="1">
      <x:c r="A704" s="3" t="str">
        <x:v>Школа № 2083</x:v>
      </x:c>
      <x:c r="B704" s="3" t="str">
        <x:v>university-admissions</x:v>
      </x:c>
      <x:c r="C704" s="3" t="n">
        <x:v>2026</x:v>
      </x:c>
      <x:c r="D704" s="3" t="n">
        <x:v>135</x:v>
      </x:c>
      <x:c r="E704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705" ht="38" customHeight="1">
      <x:c r="A705" s="3" t="str">
        <x:v>Школа № 2083</x:v>
      </x:c>
      <x:c r="B705" s="3" t="str">
        <x:v>university-admissions</x:v>
      </x:c>
      <x:c r="C705" s="3" t="n">
        <x:v>2025</x:v>
      </x:c>
      <x:c r="D705" s="3" t="n">
        <x:v>148</x:v>
      </x:c>
      <x:c r="E705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706" ht="38" customHeight="1">
      <x:c r="A706" s="3" t="str">
        <x:v>Школа № 2083</x:v>
      </x:c>
      <x:c r="B706" s="3" t="str">
        <x:v>university-admissions</x:v>
      </x:c>
      <x:c r="C706" s="3" t="n">
        <x:v>2024</x:v>
      </x:c>
      <x:c r="D706" s="3" t="n">
        <x:v>156</x:v>
      </x:c>
      <x:c r="E706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707" ht="38" customHeight="1">
      <x:c r="A707" s="3" t="str">
        <x:v>Школа № 1561</x:v>
      </x:c>
      <x:c r="B707" s="3" t="str">
        <x:v>university-admissions</x:v>
      </x:c>
      <x:c r="C707" s="3" t="n">
        <x:v>2026</x:v>
      </x:c>
      <x:c r="D707" s="3" t="n">
        <x:v>136</x:v>
      </x:c>
      <x:c r="E707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708" ht="38" customHeight="1">
      <x:c r="A708" s="3" t="str">
        <x:v>Школа № 1561</x:v>
      </x:c>
      <x:c r="B708" s="3" t="str">
        <x:v>university-admissions</x:v>
      </x:c>
      <x:c r="C708" s="3" t="n">
        <x:v>2025</x:v>
      </x:c>
      <x:c r="D708" s="3" t="n">
        <x:v>105</x:v>
      </x:c>
      <x:c r="E708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709" ht="38" customHeight="1">
      <x:c r="A709" s="3" t="str">
        <x:v>Школа № 1561</x:v>
      </x:c>
      <x:c r="B709" s="3" t="str">
        <x:v>university-admissions</x:v>
      </x:c>
      <x:c r="C709" s="3" t="n">
        <x:v>2024</x:v>
      </x:c>
      <x:c r="D709" s="3" t="n">
        <x:v>107</x:v>
      </x:c>
      <x:c r="E709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710" ht="38" customHeight="1">
      <x:c r="A710" s="3" t="str">
        <x:v>Лицей № 4 (ТМОЛ)</x:v>
      </x:c>
      <x:c r="B710" s="3" t="str">
        <x:v>university-admissions</x:v>
      </x:c>
      <x:c r="C710" s="3" t="n">
        <x:v>2026</x:v>
      </x:c>
      <x:c r="D710" s="3" t="n">
        <x:v>137</x:v>
      </x:c>
      <x:c r="E71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711" ht="38" customHeight="1">
      <x:c r="A711" s="3" t="str">
        <x:v>Лицей № 4 (ТМОЛ)</x:v>
      </x:c>
      <x:c r="B711" s="3" t="str">
        <x:v>competitiveness</x:v>
      </x:c>
      <x:c r="C711" s="3" t="n">
        <x:v>2026</x:v>
      </x:c>
      <x:c r="D711" s="3" t="n">
        <x:v>84</x:v>
      </x:c>
      <x:c r="E711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712" ht="38" customHeight="1">
      <x:c r="A712" s="3" t="str">
        <x:v>Лицей № 4 (ТМОЛ)</x:v>
      </x:c>
      <x:c r="B712" s="3" t="str">
        <x:v>university-admissions</x:v>
      </x:c>
      <x:c r="C712" s="3" t="n">
        <x:v>2025</x:v>
      </x:c>
      <x:c r="D712" s="3" t="n">
        <x:v>114</x:v>
      </x:c>
      <x:c r="E712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713" ht="38" customHeight="1">
      <x:c r="A713" s="3" t="str">
        <x:v>Лицей № 4 (ТМОЛ)</x:v>
      </x:c>
      <x:c r="B713" s="3" t="str">
        <x:v>university-admissions</x:v>
      </x:c>
      <x:c r="C713" s="3" t="n">
        <x:v>2024</x:v>
      </x:c>
      <x:c r="D713" s="3" t="n">
        <x:v>171</x:v>
      </x:c>
      <x:c r="E713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714" ht="38" customHeight="1">
      <x:c r="A714" s="3" t="str">
        <x:v>Школа № 1576</x:v>
      </x:c>
      <x:c r="B714" s="3" t="str">
        <x:v>university-admissions</x:v>
      </x:c>
      <x:c r="C714" s="3" t="n">
        <x:v>2026</x:v>
      </x:c>
      <x:c r="D714" s="3" t="n">
        <x:v>138</x:v>
      </x:c>
      <x:c r="E714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715" ht="38" customHeight="1">
      <x:c r="A715" s="3" t="str">
        <x:v>Школа № 1576</x:v>
      </x:c>
      <x:c r="B715" s="3" t="str">
        <x:v>university-admissions</x:v>
      </x:c>
      <x:c r="C715" s="3" t="n">
        <x:v>2025</x:v>
      </x:c>
      <x:c r="D715" s="3" t="n">
        <x:v>106</x:v>
      </x:c>
      <x:c r="E715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716" ht="38" customHeight="1">
      <x:c r="A716" s="3" t="str">
        <x:v>Школа № 1576</x:v>
      </x:c>
      <x:c r="B716" s="3" t="str">
        <x:v>university-admissions</x:v>
      </x:c>
      <x:c r="C716" s="3" t="n">
        <x:v>2024</x:v>
      </x:c>
      <x:c r="D716" s="3" t="n">
        <x:v>68</x:v>
      </x:c>
      <x:c r="E716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717" ht="38" customHeight="1">
      <x:c r="A717" s="3" t="str">
        <x:v>СУНЦ IT-лицей КФУ</x:v>
      </x:c>
      <x:c r="B717" s="3" t="str">
        <x:v>university-admissions</x:v>
      </x:c>
      <x:c r="C717" s="3" t="n">
        <x:v>2026</x:v>
      </x:c>
      <x:c r="D717" s="3" t="n">
        <x:v>139</x:v>
      </x:c>
      <x:c r="E717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718" ht="38" customHeight="1">
      <x:c r="A718" s="3" t="str">
        <x:v>СУНЦ IT-лицей КФУ</x:v>
      </x:c>
      <x:c r="B718" s="3" t="str">
        <x:v>competitiveness</x:v>
      </x:c>
      <x:c r="C718" s="3" t="n">
        <x:v>2026</x:v>
      </x:c>
      <x:c r="D718" s="3" t="n">
        <x:v>18</x:v>
      </x:c>
      <x:c r="E718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719" ht="38" customHeight="1">
      <x:c r="A719" s="3" t="str">
        <x:v>СУНЦ IT-лицей КФУ</x:v>
      </x:c>
      <x:c r="B719" s="3" t="str">
        <x:v>university-admissions</x:v>
      </x:c>
      <x:c r="C719" s="3" t="n">
        <x:v>2025</x:v>
      </x:c>
      <x:c r="D719" s="3" t="n">
        <x:v>107</x:v>
      </x:c>
      <x:c r="E719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720" ht="38" customHeight="1">
      <x:c r="A720" s="3" t="str">
        <x:v>СУНЦ IT-лицей КФУ</x:v>
      </x:c>
      <x:c r="B720" s="3" t="str">
        <x:v>competitiveness</x:v>
      </x:c>
      <x:c r="C720" s="3" t="n">
        <x:v>2025</x:v>
      </x:c>
      <x:c r="D720" s="3" t="n">
        <x:v>20</x:v>
      </x:c>
      <x:c r="E720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721" ht="38" customHeight="1">
      <x:c r="A721" s="3" t="str">
        <x:v>СУНЦ IT-лицей КФУ</x:v>
      </x:c>
      <x:c r="B721" s="3" t="str">
        <x:v>university-admissions</x:v>
      </x:c>
      <x:c r="C721" s="3" t="n">
        <x:v>2024</x:v>
      </x:c>
      <x:c r="D721" s="3" t="n">
        <x:v>177</x:v>
      </x:c>
      <x:c r="E721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722" ht="38" customHeight="1">
      <x:c r="A722" s="3" t="str">
        <x:v>СУНЦ IT-лицей КФУ</x:v>
      </x:c>
      <x:c r="B722" s="3" t="str">
        <x:v>competitiveness</x:v>
      </x:c>
      <x:c r="C722" s="3" t="n">
        <x:v>2024</x:v>
      </x:c>
      <x:c r="D722" s="3" t="n">
        <x:v>44</x:v>
      </x:c>
      <x:c r="E722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723" ht="38" customHeight="1">
      <x:c r="A723" s="3" t="str">
        <x:v>СУНЦ IT-лицей КФУ</x:v>
      </x:c>
      <x:c r="B723" s="3" t="str">
        <x:v>Олимпиадный: Общий рейтинг</x:v>
      </x:c>
      <x:c r="C723" s="3" t="str">
        <x:v>2023/24</x:v>
      </x:c>
      <x:c r="D723" s="3" t="str">
        <x:v>16-17</x:v>
      </x:c>
      <x:c r="E723" s="10" t="str">
        <x:f>IFERROR(HYPERLINK("https://olimpiada.ru/article/1143","https://olimpiada.ru/article/1143"),"https://olimpiada.ru/article/1143")</x:f>
        <x:v>https://olimpiada.ru/article/1143</x:v>
      </x:c>
    </x:row>
    <x:row r="724" ht="38" customHeight="1">
      <x:c r="A724" s="3" t="str">
        <x:v>СУНЦ IT-лицей КФУ</x:v>
      </x:c>
      <x:c r="B724" s="3" t="str">
        <x:v>Олимпиадный: Естественные науки и технологии</x:v>
      </x:c>
      <x:c r="C724" s="3" t="str">
        <x:v>2023/24</x:v>
      </x:c>
      <x:c r="D724" s="3" t="str">
        <x:v>Высокие результаты</x:v>
      </x:c>
      <x:c r="E724" s="10" t="str">
        <x:f>IFERROR(HYPERLINK("https://olimpiada.ru/article/1143","https://olimpiada.ru/article/1143"),"https://olimpiada.ru/article/1143")</x:f>
        <x:v>https://olimpiada.ru/article/1143</x:v>
      </x:c>
    </x:row>
    <x:row r="725" ht="38" customHeight="1">
      <x:c r="A725" s="3" t="str">
        <x:v>СУНЦ IT-лицей КФУ</x:v>
      </x:c>
      <x:c r="B725" s="3" t="str">
        <x:v>Олимпиадный: Математика</x:v>
      </x:c>
      <x:c r="C725" s="3" t="str">
        <x:v>2023/24</x:v>
      </x:c>
      <x:c r="D725" s="3" t="str">
        <x:v>Высокие результаты</x:v>
      </x:c>
      <x:c r="E725" s="10" t="str">
        <x:f>IFERROR(HYPERLINK("https://olimpiada.ru/article/1143","https://olimpiada.ru/article/1143"),"https://olimpiada.ru/article/1143")</x:f>
        <x:v>https://olimpiada.ru/article/1143</x:v>
      </x:c>
    </x:row>
    <x:row r="726" ht="38" customHeight="1">
      <x:c r="A726" s="3" t="str">
        <x:v>СУНЦ IT-лицей КФУ</x:v>
      </x:c>
      <x:c r="B726" s="3" t="str">
        <x:v>Олимпиадный: Естественные науки и технологии</x:v>
      </x:c>
      <x:c r="C726" s="3" t="str">
        <x:v>2024/25</x:v>
      </x:c>
      <x:c r="D726" s="3" t="str">
        <x:v>Высокие результаты</x:v>
      </x:c>
      <x:c r="E726" s="10" t="str">
        <x:f>IFERROR(HYPERLINK("https://olimpiada.ru/article/1202","https://olimpiada.ru/article/1202"),"https://olimpiada.ru/article/1202")</x:f>
        <x:v>https://olimpiada.ru/article/1202</x:v>
      </x:c>
    </x:row>
    <x:row r="727" ht="38" customHeight="1">
      <x:c r="A727" s="3" t="str">
        <x:v>СУНЦ IT-лицей КФУ</x:v>
      </x:c>
      <x:c r="B727" s="3" t="str">
        <x:v>Олимпиадный: Математика</x:v>
      </x:c>
      <x:c r="C727" s="3" t="str">
        <x:v>2024/25</x:v>
      </x:c>
      <x:c r="D727" s="3" t="str">
        <x:v>6</x:v>
      </x:c>
      <x:c r="E727" s="10" t="str">
        <x:f>IFERROR(HYPERLINK("https://olimpiada.ru/article/1202","https://olimpiada.ru/article/1202"),"https://olimpiada.ru/article/1202")</x:f>
        <x:v>https://olimpiada.ru/article/1202</x:v>
      </x:c>
    </x:row>
    <x:row r="728" ht="38" customHeight="1">
      <x:c r="A728" s="3" t="str">
        <x:v>Школа № 2114</x:v>
      </x:c>
      <x:c r="B728" s="3" t="str">
        <x:v>university-admissions</x:v>
      </x:c>
      <x:c r="C728" s="3" t="n">
        <x:v>2026</x:v>
      </x:c>
      <x:c r="D728" s="3" t="n">
        <x:v>140</x:v>
      </x:c>
      <x:c r="E728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729" ht="38" customHeight="1">
      <x:c r="A729" s="3" t="str">
        <x:v>Школа № 2114</x:v>
      </x:c>
      <x:c r="B729" s="3" t="str">
        <x:v>university-admissions</x:v>
      </x:c>
      <x:c r="C729" s="3" t="n">
        <x:v>2025</x:v>
      </x:c>
      <x:c r="D729" s="3" t="n">
        <x:v>189</x:v>
      </x:c>
      <x:c r="E729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730" ht="38" customHeight="1">
      <x:c r="A730" s="3" t="str">
        <x:v>Школа № 2114</x:v>
      </x:c>
      <x:c r="B730" s="3" t="str">
        <x:v>university-admissions</x:v>
      </x:c>
      <x:c r="C730" s="3" t="n">
        <x:v>2024</x:v>
      </x:c>
      <x:c r="D730" s="3" t="n">
        <x:v>295</x:v>
      </x:c>
      <x:c r="E730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731" ht="38" customHeight="1">
      <x:c r="A731" s="3" t="str">
        <x:v>Школа № 1579</x:v>
      </x:c>
      <x:c r="B731" s="3" t="str">
        <x:v>university-admissions</x:v>
      </x:c>
      <x:c r="C731" s="3" t="n">
        <x:v>2026</x:v>
      </x:c>
      <x:c r="D731" s="3" t="n">
        <x:v>141</x:v>
      </x:c>
      <x:c r="E731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732" ht="38" customHeight="1">
      <x:c r="A732" s="3" t="str">
        <x:v>Школа № 1579</x:v>
      </x:c>
      <x:c r="B732" s="3" t="str">
        <x:v>university-admissions</x:v>
      </x:c>
      <x:c r="C732" s="3" t="n">
        <x:v>2025</x:v>
      </x:c>
      <x:c r="D732" s="3" t="n">
        <x:v>242</x:v>
      </x:c>
      <x:c r="E732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733" ht="38" customHeight="1">
      <x:c r="A733" s="3" t="str">
        <x:v>Школа № 1579</x:v>
      </x:c>
      <x:c r="B733" s="3" t="str">
        <x:v>university-admissions</x:v>
      </x:c>
      <x:c r="C733" s="3" t="n">
        <x:v>2024</x:v>
      </x:c>
      <x:c r="D733" s="3" t="n">
        <x:v>244</x:v>
      </x:c>
      <x:c r="E733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734" ht="38" customHeight="1">
      <x:c r="A734" s="3" t="str">
        <x:v>Школа № 6 (Мытищи)</x:v>
      </x:c>
      <x:c r="B734" s="3" t="str">
        <x:v>university-admissions</x:v>
      </x:c>
      <x:c r="C734" s="3" t="n">
        <x:v>2026</x:v>
      </x:c>
      <x:c r="D734" s="3" t="n">
        <x:v>142</x:v>
      </x:c>
      <x:c r="E734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735" ht="38" customHeight="1">
      <x:c r="A735" s="3" t="str">
        <x:v>Школа № 6 (Мытищи)</x:v>
      </x:c>
      <x:c r="B735" s="3" t="str">
        <x:v>university-admissions</x:v>
      </x:c>
      <x:c r="C735" s="3" t="n">
        <x:v>2025</x:v>
      </x:c>
      <x:c r="D735" s="3" t="n">
        <x:v>103</x:v>
      </x:c>
      <x:c r="E735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736" ht="38" customHeight="1">
      <x:c r="A736" s="3" t="str">
        <x:v>Школа № 6 (Мытищи)</x:v>
      </x:c>
      <x:c r="B736" s="3" t="str">
        <x:v>university-admissions</x:v>
      </x:c>
      <x:c r="C736" s="3" t="n">
        <x:v>2024</x:v>
      </x:c>
      <x:c r="D736" s="3" t="n">
        <x:v>102</x:v>
      </x:c>
      <x:c r="E736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737" ht="38" customHeight="1">
      <x:c r="A737" s="3" t="str">
        <x:v>Школа № 1505 "Преображенская"</x:v>
      </x:c>
      <x:c r="B737" s="3" t="str">
        <x:v>university-admissions</x:v>
      </x:c>
      <x:c r="C737" s="3" t="n">
        <x:v>2026</x:v>
      </x:c>
      <x:c r="D737" s="3" t="n">
        <x:v>143</x:v>
      </x:c>
      <x:c r="E737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738" ht="38" customHeight="1">
      <x:c r="A738" s="3" t="str">
        <x:v>Школа № 1505 "Преображенская"</x:v>
      </x:c>
      <x:c r="B738" s="3" t="str">
        <x:v>university-admissions</x:v>
      </x:c>
      <x:c r="C738" s="3" t="n">
        <x:v>2025</x:v>
      </x:c>
      <x:c r="D738" s="3" t="n">
        <x:v>125</x:v>
      </x:c>
      <x:c r="E738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739" ht="38" customHeight="1">
      <x:c r="A739" s="3" t="str">
        <x:v>Школа № 1505 "Преображенская"</x:v>
      </x:c>
      <x:c r="B739" s="3" t="str">
        <x:v>university-admissions</x:v>
      </x:c>
      <x:c r="C739" s="3" t="n">
        <x:v>2024</x:v>
      </x:c>
      <x:c r="D739" s="3" t="n">
        <x:v>94</x:v>
      </x:c>
      <x:c r="E739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740" ht="38" customHeight="1">
      <x:c r="A740" s="3" t="str">
        <x:v>Лицей № 14 имени Заслуженного учителя РФ А.М. Кузьмина</x:v>
      </x:c>
      <x:c r="B740" s="3" t="str">
        <x:v>university-admissions</x:v>
      </x:c>
      <x:c r="C740" s="3" t="n">
        <x:v>2026</x:v>
      </x:c>
      <x:c r="D740" s="3" t="n">
        <x:v>144</x:v>
      </x:c>
      <x:c r="E74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741" ht="38" customHeight="1">
      <x:c r="A741" s="3" t="str">
        <x:v>Лицей № 14 имени Заслуженного учителя РФ А.М. Кузьмина</x:v>
      </x:c>
      <x:c r="B741" s="3" t="str">
        <x:v>university-admissions</x:v>
      </x:c>
      <x:c r="C741" s="3" t="n">
        <x:v>2025</x:v>
      </x:c>
      <x:c r="D741" s="3" t="n">
        <x:v>110</x:v>
      </x:c>
      <x:c r="E74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742" ht="38" customHeight="1">
      <x:c r="A742" s="3" t="str">
        <x:v>Лицей № 14 имени Заслуженного учителя РФ А.М. Кузьмина</x:v>
      </x:c>
      <x:c r="B742" s="3" t="str">
        <x:v>university-admissions</x:v>
      </x:c>
      <x:c r="C742" s="3" t="n">
        <x:v>2024</x:v>
      </x:c>
      <x:c r="D742" s="3" t="n">
        <x:v>114</x:v>
      </x:c>
      <x:c r="E74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743" ht="38" customHeight="1">
      <x:c r="A743" s="3" t="str">
        <x:v>Школа № 1367</x:v>
      </x:c>
      <x:c r="B743" s="3" t="str">
        <x:v>university-admissions</x:v>
      </x:c>
      <x:c r="C743" s="3" t="n">
        <x:v>2026</x:v>
      </x:c>
      <x:c r="D743" s="3" t="n">
        <x:v>145</x:v>
      </x:c>
      <x:c r="E743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744" ht="38" customHeight="1">
      <x:c r="A744" s="3" t="str">
        <x:v>Школа № 1367</x:v>
      </x:c>
      <x:c r="B744" s="3" t="str">
        <x:v>university-admissions</x:v>
      </x:c>
      <x:c r="C744" s="3" t="n">
        <x:v>2025</x:v>
      </x:c>
      <x:c r="D744" s="3" t="n">
        <x:v>129</x:v>
      </x:c>
      <x:c r="E74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745" ht="38" customHeight="1">
      <x:c r="A745" s="3" t="str">
        <x:v>Школа № 1367</x:v>
      </x:c>
      <x:c r="B745" s="3" t="str">
        <x:v>university-admissions</x:v>
      </x:c>
      <x:c r="C745" s="3" t="n">
        <x:v>2024</x:v>
      </x:c>
      <x:c r="D745" s="3" t="n">
        <x:v>160</x:v>
      </x:c>
      <x:c r="E74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746" ht="38" customHeight="1">
      <x:c r="A746" s="3" t="str">
        <x:v>Школа № 1506</x:v>
      </x:c>
      <x:c r="B746" s="3" t="str">
        <x:v>university-admissions</x:v>
      </x:c>
      <x:c r="C746" s="3" t="n">
        <x:v>2026</x:v>
      </x:c>
      <x:c r="D746" s="3" t="n">
        <x:v>146</x:v>
      </x:c>
      <x:c r="E746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747" ht="38" customHeight="1">
      <x:c r="A747" s="3" t="str">
        <x:v>Школа № 1506</x:v>
      </x:c>
      <x:c r="B747" s="3" t="str">
        <x:v>university-admissions</x:v>
      </x:c>
      <x:c r="C747" s="3" t="n">
        <x:v>2025</x:v>
      </x:c>
      <x:c r="D747" s="3" t="n">
        <x:v>180</x:v>
      </x:c>
      <x:c r="E747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748" ht="38" customHeight="1">
      <x:c r="A748" s="3" t="str">
        <x:v>Школа № 1506</x:v>
      </x:c>
      <x:c r="B748" s="3" t="str">
        <x:v>university-admissions</x:v>
      </x:c>
      <x:c r="C748" s="3" t="n">
        <x:v>2024</x:v>
      </x:c>
      <x:c r="D748" s="3" t="n">
        <x:v>132</x:v>
      </x:c>
      <x:c r="E748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749" ht="38" customHeight="1">
      <x:c r="A749" s="3" t="str">
        <x:v>Школа № 1569 "Созвездие"</x:v>
      </x:c>
      <x:c r="B749" s="3" t="str">
        <x:v>university-admissions</x:v>
      </x:c>
      <x:c r="C749" s="3" t="n">
        <x:v>2026</x:v>
      </x:c>
      <x:c r="D749" s="3" t="n">
        <x:v>147</x:v>
      </x:c>
      <x:c r="E749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750" ht="38" customHeight="1">
      <x:c r="A750" s="3" t="str">
        <x:v>Школа № 1569 "Созвездие"</x:v>
      </x:c>
      <x:c r="B750" s="3" t="str">
        <x:v>university-admissions</x:v>
      </x:c>
      <x:c r="C750" s="3" t="n">
        <x:v>2025</x:v>
      </x:c>
      <x:c r="D750" s="3" t="n">
        <x:v>151</x:v>
      </x:c>
      <x:c r="E750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751" ht="38" customHeight="1">
      <x:c r="A751" s="3" t="str">
        <x:v>Школа № 1569 "Созвездие"</x:v>
      </x:c>
      <x:c r="B751" s="3" t="str">
        <x:v>university-admissions</x:v>
      </x:c>
      <x:c r="C751" s="3" t="n">
        <x:v>2024</x:v>
      </x:c>
      <x:c r="D751" s="3" t="n">
        <x:v>157</x:v>
      </x:c>
      <x:c r="E751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752" ht="38" customHeight="1">
      <x:c r="A752" s="3" t="str">
        <x:v>Лицей № 214</x:v>
      </x:c>
      <x:c r="B752" s="3" t="str">
        <x:v>university-admissions</x:v>
      </x:c>
      <x:c r="C752" s="3" t="n">
        <x:v>2026</x:v>
      </x:c>
      <x:c r="D752" s="3" t="n">
        <x:v>148</x:v>
      </x:c>
      <x:c r="E752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753" ht="38" customHeight="1">
      <x:c r="A753" s="3" t="str">
        <x:v>Лицей № 214</x:v>
      </x:c>
      <x:c r="B753" s="3" t="str">
        <x:v>university-admissions</x:v>
      </x:c>
      <x:c r="C753" s="3" t="n">
        <x:v>2025</x:v>
      </x:c>
      <x:c r="D753" s="3" t="n">
        <x:v>131</x:v>
      </x:c>
      <x:c r="E753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754" ht="38" customHeight="1">
      <x:c r="A754" s="3" t="str">
        <x:v>Лицей № 214</x:v>
      </x:c>
      <x:c r="B754" s="3" t="str">
        <x:v>university-admissions</x:v>
      </x:c>
      <x:c r="C754" s="3" t="n">
        <x:v>2024</x:v>
      </x:c>
      <x:c r="D754" s="3" t="n">
        <x:v>165</x:v>
      </x:c>
      <x:c r="E754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755" ht="38" customHeight="1">
      <x:c r="A755" s="3" t="str">
        <x:v>Школа № 2065</x:v>
      </x:c>
      <x:c r="B755" s="3" t="str">
        <x:v>university-admissions</x:v>
      </x:c>
      <x:c r="C755" s="3" t="n">
        <x:v>2026</x:v>
      </x:c>
      <x:c r="D755" s="3" t="n">
        <x:v>149</x:v>
      </x:c>
      <x:c r="E755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756" ht="38" customHeight="1">
      <x:c r="A756" s="3" t="str">
        <x:v>Школа № 2065</x:v>
      </x:c>
      <x:c r="B756" s="3" t="str">
        <x:v>university-admissions</x:v>
      </x:c>
      <x:c r="C756" s="3" t="n">
        <x:v>2025</x:v>
      </x:c>
      <x:c r="D756" s="3" t="n">
        <x:v>192</x:v>
      </x:c>
      <x:c r="E756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757" ht="38" customHeight="1">
      <x:c r="A757" s="3" t="str">
        <x:v>Красноярская университетская гимназия № 1 Универс</x:v>
      </x:c>
      <x:c r="B757" s="3" t="str">
        <x:v>university-admissions</x:v>
      </x:c>
      <x:c r="C757" s="3" t="n">
        <x:v>2026</x:v>
      </x:c>
      <x:c r="D757" s="3" t="n">
        <x:v>150</x:v>
      </x:c>
      <x:c r="E757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758" ht="38" customHeight="1">
      <x:c r="A758" s="3" t="str">
        <x:v>Красноярская университетская гимназия № 1 Универс</x:v>
      </x:c>
      <x:c r="B758" s="3" t="str">
        <x:v>university-admissions</x:v>
      </x:c>
      <x:c r="C758" s="3" t="n">
        <x:v>2025</x:v>
      </x:c>
      <x:c r="D758" s="3" t="n">
        <x:v>82</x:v>
      </x:c>
      <x:c r="E758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759" ht="38" customHeight="1">
      <x:c r="A759" s="3" t="str">
        <x:v>Красноярская университетская гимназия № 1 Универс</x:v>
      </x:c>
      <x:c r="B759" s="3" t="str">
        <x:v>university-admissions</x:v>
      </x:c>
      <x:c r="C759" s="3" t="n">
        <x:v>2024</x:v>
      </x:c>
      <x:c r="D759" s="3" t="n">
        <x:v>78</x:v>
      </x:c>
      <x:c r="E759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760" ht="38" customHeight="1">
      <x:c r="A760" s="3" t="str">
        <x:v>Школа № 1537 "Информационные технологии"</x:v>
      </x:c>
      <x:c r="B760" s="3" t="str">
        <x:v>university-admissions</x:v>
      </x:c>
      <x:c r="C760" s="3" t="n">
        <x:v>2026</x:v>
      </x:c>
      <x:c r="D760" s="3" t="n">
        <x:v>151</x:v>
      </x:c>
      <x:c r="E76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761" ht="38" customHeight="1">
      <x:c r="A761" s="3" t="str">
        <x:v>Школа № 1537 "Информационные технологии"</x:v>
      </x:c>
      <x:c r="B761" s="3" t="str">
        <x:v>university-admissions</x:v>
      </x:c>
      <x:c r="C761" s="3" t="n">
        <x:v>2025</x:v>
      </x:c>
      <x:c r="D761" s="3" t="n">
        <x:v>165</x:v>
      </x:c>
      <x:c r="E76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762" ht="38" customHeight="1">
      <x:c r="A762" s="3" t="str">
        <x:v>Школа № 1537 "Информационные технологии"</x:v>
      </x:c>
      <x:c r="B762" s="3" t="str">
        <x:v>university-admissions</x:v>
      </x:c>
      <x:c r="C762" s="3" t="n">
        <x:v>2024</x:v>
      </x:c>
      <x:c r="D762" s="3" t="n">
        <x:v>158</x:v>
      </x:c>
      <x:c r="E76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763" ht="38" customHeight="1">
      <x:c r="A763" s="3" t="str">
        <x:v>Школа "Свиблово"</x:v>
      </x:c>
      <x:c r="B763" s="3" t="str">
        <x:v>university-admissions</x:v>
      </x:c>
      <x:c r="C763" s="3" t="n">
        <x:v>2026</x:v>
      </x:c>
      <x:c r="D763" s="3" t="n">
        <x:v>152</x:v>
      </x:c>
      <x:c r="E763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764" ht="38" customHeight="1">
      <x:c r="A764" s="3" t="str">
        <x:v>Школа "Свиблово"</x:v>
      </x:c>
      <x:c r="B764" s="3" t="str">
        <x:v>university-admissions</x:v>
      </x:c>
      <x:c r="C764" s="3" t="n">
        <x:v>2025</x:v>
      </x:c>
      <x:c r="D764" s="3" t="n">
        <x:v>160</x:v>
      </x:c>
      <x:c r="E76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765" ht="38" customHeight="1">
      <x:c r="A765" s="3" t="str">
        <x:v>Школа "Свиблово"</x:v>
      </x:c>
      <x:c r="B765" s="3" t="str">
        <x:v>university-admissions</x:v>
      </x:c>
      <x:c r="C765" s="3" t="n">
        <x:v>2024</x:v>
      </x:c>
      <x:c r="D765" s="3" t="n">
        <x:v>185</x:v>
      </x:c>
      <x:c r="E76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766" ht="38" customHeight="1">
      <x:c r="A766" s="3" t="str">
        <x:v>Школа № 338 имени Героя Советского Союза А.Ф. Авдеева</x:v>
      </x:c>
      <x:c r="B766" s="3" t="str">
        <x:v>university-admissions</x:v>
      </x:c>
      <x:c r="C766" s="3" t="n">
        <x:v>2026</x:v>
      </x:c>
      <x:c r="D766" s="3" t="n">
        <x:v>153</x:v>
      </x:c>
      <x:c r="E766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767" ht="38" customHeight="1">
      <x:c r="A767" s="3" t="str">
        <x:v>Школа № 338 имени Героя Советского Союза А.Ф. Авдеева</x:v>
      </x:c>
      <x:c r="B767" s="3" t="str">
        <x:v>university-admissions</x:v>
      </x:c>
      <x:c r="C767" s="3" t="n">
        <x:v>2025</x:v>
      </x:c>
      <x:c r="D767" s="3" t="n">
        <x:v>231</x:v>
      </x:c>
      <x:c r="E767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768" ht="38" customHeight="1">
      <x:c r="A768" s="3" t="str">
        <x:v>Школа № 2025</x:v>
      </x:c>
      <x:c r="B768" s="3" t="str">
        <x:v>university-admissions</x:v>
      </x:c>
      <x:c r="C768" s="3" t="n">
        <x:v>2026</x:v>
      </x:c>
      <x:c r="D768" s="3" t="n">
        <x:v>154</x:v>
      </x:c>
      <x:c r="E768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769" ht="38" customHeight="1">
      <x:c r="A769" s="3" t="str">
        <x:v>Школа № 2025</x:v>
      </x:c>
      <x:c r="B769" s="3" t="str">
        <x:v>university-admissions</x:v>
      </x:c>
      <x:c r="C769" s="3" t="n">
        <x:v>2025</x:v>
      </x:c>
      <x:c r="D769" s="3" t="n">
        <x:v>173</x:v>
      </x:c>
      <x:c r="E769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770" ht="38" customHeight="1">
      <x:c r="A770" s="3" t="str">
        <x:v>Школа № 2025</x:v>
      </x:c>
      <x:c r="B770" s="3" t="str">
        <x:v>university-admissions</x:v>
      </x:c>
      <x:c r="C770" s="3" t="n">
        <x:v>2024</x:v>
      </x:c>
      <x:c r="D770" s="3" t="n">
        <x:v>172</x:v>
      </x:c>
      <x:c r="E770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771" ht="38" customHeight="1">
      <x:c r="A771" s="3" t="str">
        <x:v>Лицей "Технический"</x:v>
      </x:c>
      <x:c r="B771" s="3" t="str">
        <x:v>university-admissions</x:v>
      </x:c>
      <x:c r="C771" s="3" t="n">
        <x:v>2026</x:v>
      </x:c>
      <x:c r="D771" s="3" t="n">
        <x:v>155</x:v>
      </x:c>
      <x:c r="E771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772" ht="38" customHeight="1">
      <x:c r="A772" s="3" t="str">
        <x:v>Лицей "Технический"</x:v>
      </x:c>
      <x:c r="B772" s="3" t="str">
        <x:v>competitiveness</x:v>
      </x:c>
      <x:c r="C772" s="3" t="n">
        <x:v>2026</x:v>
      </x:c>
      <x:c r="D772" s="3" t="n">
        <x:v>49</x:v>
      </x:c>
      <x:c r="E772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773" ht="38" customHeight="1">
      <x:c r="A773" s="3" t="str">
        <x:v>Лицей "Технический"</x:v>
      </x:c>
      <x:c r="B773" s="3" t="str">
        <x:v>university-admissions</x:v>
      </x:c>
      <x:c r="C773" s="3" t="n">
        <x:v>2025</x:v>
      </x:c>
      <x:c r="D773" s="3" t="n">
        <x:v>113</x:v>
      </x:c>
      <x:c r="E773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774" ht="38" customHeight="1">
      <x:c r="A774" s="3" t="str">
        <x:v>Лицей "Технический"</x:v>
      </x:c>
      <x:c r="B774" s="3" t="str">
        <x:v>competitiveness</x:v>
      </x:c>
      <x:c r="C774" s="3" t="n">
        <x:v>2025</x:v>
      </x:c>
      <x:c r="D774" s="3" t="n">
        <x:v>40</x:v>
      </x:c>
      <x:c r="E774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775" ht="38" customHeight="1">
      <x:c r="A775" s="3" t="str">
        <x:v>Лицей "Технический"</x:v>
      </x:c>
      <x:c r="B775" s="3" t="str">
        <x:v>university-admissions</x:v>
      </x:c>
      <x:c r="C775" s="3" t="n">
        <x:v>2024</x:v>
      </x:c>
      <x:c r="D775" s="3" t="n">
        <x:v>99</x:v>
      </x:c>
      <x:c r="E77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776" ht="38" customHeight="1">
      <x:c r="A776" s="3" t="str">
        <x:v>Лицей "Технический"</x:v>
      </x:c>
      <x:c r="B776" s="3" t="str">
        <x:v>competitiveness</x:v>
      </x:c>
      <x:c r="C776" s="3" t="n">
        <x:v>2024</x:v>
      </x:c>
      <x:c r="D776" s="3" t="n">
        <x:v>29</x:v>
      </x:c>
      <x:c r="E776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777" ht="38" customHeight="1">
      <x:c r="A777" s="3" t="str">
        <x:v>Гимназия № 3 в Академгородке</x:v>
      </x:c>
      <x:c r="B777" s="3" t="str">
        <x:v>university-admissions</x:v>
      </x:c>
      <x:c r="C777" s="3" t="n">
        <x:v>2026</x:v>
      </x:c>
      <x:c r="D777" s="3" t="n">
        <x:v>156</x:v>
      </x:c>
      <x:c r="E777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778" ht="38" customHeight="1">
      <x:c r="A778" s="3" t="str">
        <x:v>Гимназия № 3 в Академгородке</x:v>
      </x:c>
      <x:c r="B778" s="3" t="str">
        <x:v>university-admissions</x:v>
      </x:c>
      <x:c r="C778" s="3" t="n">
        <x:v>2025</x:v>
      </x:c>
      <x:c r="D778" s="3" t="n">
        <x:v>137</x:v>
      </x:c>
      <x:c r="E778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779" ht="38" customHeight="1">
      <x:c r="A779" s="3" t="str">
        <x:v>Гимназия № 3 в Академгородке</x:v>
      </x:c>
      <x:c r="B779" s="3" t="str">
        <x:v>university-admissions</x:v>
      </x:c>
      <x:c r="C779" s="3" t="n">
        <x:v>2024</x:v>
      </x:c>
      <x:c r="D779" s="3" t="n">
        <x:v>233</x:v>
      </x:c>
      <x:c r="E779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780" ht="38" customHeight="1">
      <x:c r="A780" s="3" t="str">
        <x:v>Школа № 1530 "Школа Ломоносова"</x:v>
      </x:c>
      <x:c r="B780" s="3" t="str">
        <x:v>university-admissions</x:v>
      </x:c>
      <x:c r="C780" s="3" t="n">
        <x:v>2026</x:v>
      </x:c>
      <x:c r="D780" s="3" t="n">
        <x:v>157</x:v>
      </x:c>
      <x:c r="E78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781" ht="38" customHeight="1">
      <x:c r="A781" s="3" t="str">
        <x:v>Школа № 1530 "Школа Ломоносова"</x:v>
      </x:c>
      <x:c r="B781" s="3" t="str">
        <x:v>university-admissions</x:v>
      </x:c>
      <x:c r="C781" s="3" t="n">
        <x:v>2025</x:v>
      </x:c>
      <x:c r="D781" s="3" t="n">
        <x:v>149</x:v>
      </x:c>
      <x:c r="E78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782" ht="38" customHeight="1">
      <x:c r="A782" s="3" t="str">
        <x:v>Школа № 1530 "Школа Ломоносова"</x:v>
      </x:c>
      <x:c r="B782" s="3" t="str">
        <x:v>university-admissions</x:v>
      </x:c>
      <x:c r="C782" s="3" t="n">
        <x:v>2024</x:v>
      </x:c>
      <x:c r="D782" s="3" t="n">
        <x:v>134</x:v>
      </x:c>
      <x:c r="E78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783" ht="38" customHeight="1">
      <x:c r="A783" s="3" t="str">
        <x:v>Школа № 1371 "Крылатское"</x:v>
      </x:c>
      <x:c r="B783" s="3" t="str">
        <x:v>university-admissions</x:v>
      </x:c>
      <x:c r="C783" s="3" t="n">
        <x:v>2026</x:v>
      </x:c>
      <x:c r="D783" s="3" t="n">
        <x:v>158</x:v>
      </x:c>
      <x:c r="E783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784" ht="38" customHeight="1">
      <x:c r="A784" s="3" t="str">
        <x:v>Школа № 1371 "Крылатское"</x:v>
      </x:c>
      <x:c r="B784" s="3" t="str">
        <x:v>university-admissions</x:v>
      </x:c>
      <x:c r="C784" s="3" t="n">
        <x:v>2025</x:v>
      </x:c>
      <x:c r="D784" s="3" t="n">
        <x:v>227</x:v>
      </x:c>
      <x:c r="E78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785" ht="38" customHeight="1">
      <x:c r="A785" s="3" t="str">
        <x:v>Школа № 1371 "Крылатское"</x:v>
      </x:c>
      <x:c r="B785" s="3" t="str">
        <x:v>university-admissions</x:v>
      </x:c>
      <x:c r="C785" s="3" t="n">
        <x:v>2024</x:v>
      </x:c>
      <x:c r="D785" s="3" t="n">
        <x:v>298</x:v>
      </x:c>
      <x:c r="E78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786" ht="38" customHeight="1">
      <x:c r="A786" s="3" t="str">
        <x:v>Центр образования и спорта "Москва-98"</x:v>
      </x:c>
      <x:c r="B786" s="3" t="str">
        <x:v>university-admissions</x:v>
      </x:c>
      <x:c r="C786" s="3" t="n">
        <x:v>2026</x:v>
      </x:c>
      <x:c r="D786" s="3" t="n">
        <x:v>159</x:v>
      </x:c>
      <x:c r="E786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787" ht="38" customHeight="1">
      <x:c r="A787" s="3" t="str">
        <x:v>Центр образования и спорта "Москва-98"</x:v>
      </x:c>
      <x:c r="B787" s="3" t="str">
        <x:v>university-admissions</x:v>
      </x:c>
      <x:c r="C787" s="3" t="n">
        <x:v>2025</x:v>
      </x:c>
      <x:c r="D787" s="3" t="n">
        <x:v>171</x:v>
      </x:c>
      <x:c r="E787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788" ht="38" customHeight="1">
      <x:c r="A788" s="3" t="str">
        <x:v>Центр образования и спорта "Москва-98"</x:v>
      </x:c>
      <x:c r="B788" s="3" t="str">
        <x:v>university-admissions</x:v>
      </x:c>
      <x:c r="C788" s="3" t="n">
        <x:v>2024</x:v>
      </x:c>
      <x:c r="D788" s="3" t="n">
        <x:v>125</x:v>
      </x:c>
      <x:c r="E788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789" ht="38" customHeight="1">
      <x:c r="A789" s="3" t="str">
        <x:v>Школа № 962</x:v>
      </x:c>
      <x:c r="B789" s="3" t="str">
        <x:v>university-admissions</x:v>
      </x:c>
      <x:c r="C789" s="3" t="n">
        <x:v>2026</x:v>
      </x:c>
      <x:c r="D789" s="3" t="n">
        <x:v>160</x:v>
      </x:c>
      <x:c r="E789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790" ht="38" customHeight="1">
      <x:c r="A790" s="3" t="str">
        <x:v>Школа № 962</x:v>
      </x:c>
      <x:c r="B790" s="3" t="str">
        <x:v>university-admissions</x:v>
      </x:c>
      <x:c r="C790" s="3" t="n">
        <x:v>2025</x:v>
      </x:c>
      <x:c r="D790" s="3" t="n">
        <x:v>136</x:v>
      </x:c>
      <x:c r="E790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791" ht="38" customHeight="1">
      <x:c r="A791" s="3" t="str">
        <x:v>Школа № 962</x:v>
      </x:c>
      <x:c r="B791" s="3" t="str">
        <x:v>university-admissions</x:v>
      </x:c>
      <x:c r="C791" s="3" t="n">
        <x:v>2024</x:v>
      </x:c>
      <x:c r="D791" s="3" t="n">
        <x:v>95</x:v>
      </x:c>
      <x:c r="E791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792" ht="38" customHeight="1">
      <x:c r="A792" s="3" t="str">
        <x:v>Школа № 875</x:v>
      </x:c>
      <x:c r="B792" s="3" t="str">
        <x:v>university-admissions</x:v>
      </x:c>
      <x:c r="C792" s="3" t="n">
        <x:v>2026</x:v>
      </x:c>
      <x:c r="D792" s="3" t="n">
        <x:v>161</x:v>
      </x:c>
      <x:c r="E792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793" ht="38" customHeight="1">
      <x:c r="A793" s="3" t="str">
        <x:v>Школа № 875</x:v>
      </x:c>
      <x:c r="B793" s="3" t="str">
        <x:v>university-admissions</x:v>
      </x:c>
      <x:c r="C793" s="3" t="n">
        <x:v>2025</x:v>
      </x:c>
      <x:c r="D793" s="3" t="n">
        <x:v>158</x:v>
      </x:c>
      <x:c r="E793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794" ht="38" customHeight="1">
      <x:c r="A794" s="3" t="str">
        <x:v>Школа № 875</x:v>
      </x:c>
      <x:c r="B794" s="3" t="str">
        <x:v>university-admissions</x:v>
      </x:c>
      <x:c r="C794" s="3" t="n">
        <x:v>2024</x:v>
      </x:c>
      <x:c r="D794" s="3" t="n">
        <x:v>176</x:v>
      </x:c>
      <x:c r="E794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795" ht="38" customHeight="1">
      <x:c r="A795" s="3" t="str">
        <x:v>Лицей № 344</x:v>
      </x:c>
      <x:c r="B795" s="3" t="str">
        <x:v>university-admissions</x:v>
      </x:c>
      <x:c r="C795" s="3" t="n">
        <x:v>2026</x:v>
      </x:c>
      <x:c r="D795" s="3" t="n">
        <x:v>162</x:v>
      </x:c>
      <x:c r="E795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796" ht="38" customHeight="1">
      <x:c r="A796" s="3" t="str">
        <x:v>Лицей № 344</x:v>
      </x:c>
      <x:c r="B796" s="3" t="str">
        <x:v>university-admissions</x:v>
      </x:c>
      <x:c r="C796" s="3" t="n">
        <x:v>2025</x:v>
      </x:c>
      <x:c r="D796" s="3" t="n">
        <x:v>179</x:v>
      </x:c>
      <x:c r="E796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797" ht="38" customHeight="1">
      <x:c r="A797" s="3" t="str">
        <x:v>Лицей № 344</x:v>
      </x:c>
      <x:c r="B797" s="3" t="str">
        <x:v>competitiveness</x:v>
      </x:c>
      <x:c r="C797" s="3" t="n">
        <x:v>2025</x:v>
      </x:c>
      <x:c r="D797" s="3" t="n">
        <x:v>84</x:v>
      </x:c>
      <x:c r="E797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798" ht="38" customHeight="1">
      <x:c r="A798" s="3" t="str">
        <x:v>Лицей № 344</x:v>
      </x:c>
      <x:c r="B798" s="3" t="str">
        <x:v>university-admissions</x:v>
      </x:c>
      <x:c r="C798" s="3" t="n">
        <x:v>2024</x:v>
      </x:c>
      <x:c r="D798" s="3" t="n">
        <x:v>196</x:v>
      </x:c>
      <x:c r="E798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799" ht="38" customHeight="1">
      <x:c r="A799" s="3" t="str">
        <x:v>Лицей № 344</x:v>
      </x:c>
      <x:c r="B799" s="3" t="str">
        <x:v>competitiveness</x:v>
      </x:c>
      <x:c r="C799" s="3" t="n">
        <x:v>2024</x:v>
      </x:c>
      <x:c r="D799" s="3" t="n">
        <x:v>98</x:v>
      </x:c>
      <x:c r="E799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800" ht="38" customHeight="1">
      <x:c r="A800" s="3" t="str">
        <x:v>Лицей № 22 "Надежда Сибири"</x:v>
      </x:c>
      <x:c r="B800" s="3" t="str">
        <x:v>university-admissions</x:v>
      </x:c>
      <x:c r="C800" s="3" t="n">
        <x:v>2026</x:v>
      </x:c>
      <x:c r="D800" s="3" t="n">
        <x:v>163</x:v>
      </x:c>
      <x:c r="E80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801" ht="38" customHeight="1">
      <x:c r="A801" s="3" t="str">
        <x:v>Лицей № 22 "Надежда Сибири"</x:v>
      </x:c>
      <x:c r="B801" s="3" t="str">
        <x:v>university-admissions</x:v>
      </x:c>
      <x:c r="C801" s="3" t="n">
        <x:v>2025</x:v>
      </x:c>
      <x:c r="D801" s="3" t="n">
        <x:v>190</x:v>
      </x:c>
      <x:c r="E80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802" ht="38" customHeight="1">
      <x:c r="A802" s="3" t="str">
        <x:v>Школа на Проспекте Вернадского</x:v>
      </x:c>
      <x:c r="B802" s="3" t="str">
        <x:v>university-admissions</x:v>
      </x:c>
      <x:c r="C802" s="3" t="n">
        <x:v>2026</x:v>
      </x:c>
      <x:c r="D802" s="3" t="n">
        <x:v>164</x:v>
      </x:c>
      <x:c r="E802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803" ht="38" customHeight="1">
      <x:c r="A803" s="3" t="str">
        <x:v>Школа на Проспекте Вернадского</x:v>
      </x:c>
      <x:c r="B803" s="3" t="str">
        <x:v>university-admissions</x:v>
      </x:c>
      <x:c r="C803" s="3" t="n">
        <x:v>2025</x:v>
      </x:c>
      <x:c r="D803" s="3" t="n">
        <x:v>184</x:v>
      </x:c>
      <x:c r="E803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804" ht="38" customHeight="1">
      <x:c r="A804" s="3" t="str">
        <x:v>Школа на Проспекте Вернадского</x:v>
      </x:c>
      <x:c r="B804" s="3" t="str">
        <x:v>university-admissions</x:v>
      </x:c>
      <x:c r="C804" s="3" t="n">
        <x:v>2024</x:v>
      </x:c>
      <x:c r="D804" s="3" t="n">
        <x:v>251</x:v>
      </x:c>
      <x:c r="E804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805" ht="38" customHeight="1">
      <x:c r="A805" s="3" t="str">
        <x:v>Горчаковский лицей МГИМО</x:v>
      </x:c>
      <x:c r="B805" s="3" t="str">
        <x:v>university-admissions</x:v>
      </x:c>
      <x:c r="C805" s="3" t="n">
        <x:v>2026</x:v>
      </x:c>
      <x:c r="D805" s="3" t="n">
        <x:v>165</x:v>
      </x:c>
      <x:c r="E805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806" ht="38" customHeight="1">
      <x:c r="A806" s="3" t="str">
        <x:v>Горчаковский лицей МГИМО</x:v>
      </x:c>
      <x:c r="B806" s="3" t="str">
        <x:v>competitiveness</x:v>
      </x:c>
      <x:c r="C806" s="3" t="n">
        <x:v>2026</x:v>
      </x:c>
      <x:c r="D806" s="3" t="n">
        <x:v>66</x:v>
      </x:c>
      <x:c r="E806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807" ht="38" customHeight="1">
      <x:c r="A807" s="3" t="str">
        <x:v>Горчаковский лицей МГИМО</x:v>
      </x:c>
      <x:c r="B807" s="3" t="str">
        <x:v>university-admissions</x:v>
      </x:c>
      <x:c r="C807" s="3" t="n">
        <x:v>2025</x:v>
      </x:c>
      <x:c r="D807" s="3" t="n">
        <x:v>118</x:v>
      </x:c>
      <x:c r="E807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808" ht="38" customHeight="1">
      <x:c r="A808" s="3" t="str">
        <x:v>Горчаковский лицей МГИМО</x:v>
      </x:c>
      <x:c r="B808" s="3" t="str">
        <x:v>competitiveness</x:v>
      </x:c>
      <x:c r="C808" s="3" t="n">
        <x:v>2025</x:v>
      </x:c>
      <x:c r="D808" s="3" t="n">
        <x:v>89</x:v>
      </x:c>
      <x:c r="E808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809" ht="38" customHeight="1">
      <x:c r="A809" s="3" t="str">
        <x:v>Горчаковский лицей МГИМО</x:v>
      </x:c>
      <x:c r="B809" s="3" t="str">
        <x:v>university-admissions</x:v>
      </x:c>
      <x:c r="C809" s="3" t="n">
        <x:v>2024</x:v>
      </x:c>
      <x:c r="D809" s="3" t="n">
        <x:v>161</x:v>
      </x:c>
      <x:c r="E809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810" ht="38" customHeight="1">
      <x:c r="A810" s="3" t="str">
        <x:v>Горчаковский лицей МГИМО</x:v>
      </x:c>
      <x:c r="B810" s="3" t="str">
        <x:v>competitiveness</x:v>
      </x:c>
      <x:c r="C810" s="3" t="n">
        <x:v>2024</x:v>
      </x:c>
      <x:c r="D810" s="3" t="n">
        <x:v>86</x:v>
      </x:c>
      <x:c r="E810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811" ht="38" customHeight="1">
      <x:c r="A811" s="3" t="str">
        <x:v>Школа № 1532</x:v>
      </x:c>
      <x:c r="B811" s="3" t="str">
        <x:v>university-admissions</x:v>
      </x:c>
      <x:c r="C811" s="3" t="n">
        <x:v>2026</x:v>
      </x:c>
      <x:c r="D811" s="3" t="n">
        <x:v>166</x:v>
      </x:c>
      <x:c r="E811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812" ht="38" customHeight="1">
      <x:c r="A812" s="3" t="str">
        <x:v>Школа № 1532</x:v>
      </x:c>
      <x:c r="B812" s="3" t="str">
        <x:v>university-admissions</x:v>
      </x:c>
      <x:c r="C812" s="3" t="n">
        <x:v>2025</x:v>
      </x:c>
      <x:c r="D812" s="3" t="n">
        <x:v>209</x:v>
      </x:c>
      <x:c r="E812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813" ht="38" customHeight="1">
      <x:c r="A813" s="3" t="str">
        <x:v>Школа № 1532</x:v>
      </x:c>
      <x:c r="B813" s="3" t="str">
        <x:v>university-admissions</x:v>
      </x:c>
      <x:c r="C813" s="3" t="n">
        <x:v>2024</x:v>
      </x:c>
      <x:c r="D813" s="3" t="n">
        <x:v>229</x:v>
      </x:c>
      <x:c r="E813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814" ht="38" customHeight="1">
      <x:c r="A814" s="3" t="str">
        <x:v>Школа № 1793 имени Героя Советского Союза А.К. Новикова</x:v>
      </x:c>
      <x:c r="B814" s="3" t="str">
        <x:v>university-admissions</x:v>
      </x:c>
      <x:c r="C814" s="3" t="n">
        <x:v>2026</x:v>
      </x:c>
      <x:c r="D814" s="3" t="n">
        <x:v>167</x:v>
      </x:c>
      <x:c r="E814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815" ht="38" customHeight="1">
      <x:c r="A815" s="3" t="str">
        <x:v>Школа № 1793 имени Героя Советского Союза А.К. Новикова</x:v>
      </x:c>
      <x:c r="B815" s="3" t="str">
        <x:v>university-admissions</x:v>
      </x:c>
      <x:c r="C815" s="3" t="n">
        <x:v>2025</x:v>
      </x:c>
      <x:c r="D815" s="3" t="n">
        <x:v>191</x:v>
      </x:c>
      <x:c r="E815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816" ht="38" customHeight="1">
      <x:c r="A816" s="3" t="str">
        <x:v>Школа № 1793 имени Героя Советского Союза А.К. Новикова</x:v>
      </x:c>
      <x:c r="B816" s="3" t="str">
        <x:v>university-admissions</x:v>
      </x:c>
      <x:c r="C816" s="3" t="n">
        <x:v>2024</x:v>
      </x:c>
      <x:c r="D816" s="3" t="n">
        <x:v>151</x:v>
      </x:c>
      <x:c r="E816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817" ht="38" customHeight="1">
      <x:c r="A817" s="3" t="str">
        <x:v>Лицей № 7 имени Героя Советского Союза Б.К. Чернышева</x:v>
      </x:c>
      <x:c r="B817" s="3" t="str">
        <x:v>university-admissions</x:v>
      </x:c>
      <x:c r="C817" s="3" t="n">
        <x:v>2026</x:v>
      </x:c>
      <x:c r="D817" s="3" t="n">
        <x:v>168</x:v>
      </x:c>
      <x:c r="E817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818" ht="38" customHeight="1">
      <x:c r="A818" s="3" t="str">
        <x:v>Лицей № 7 имени Героя Советского Союза Б.К. Чернышева</x:v>
      </x:c>
      <x:c r="B818" s="3" t="str">
        <x:v>university-admissions</x:v>
      </x:c>
      <x:c r="C818" s="3" t="n">
        <x:v>2025</x:v>
      </x:c>
      <x:c r="D818" s="3" t="n">
        <x:v>170</x:v>
      </x:c>
      <x:c r="E818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819" ht="38" customHeight="1">
      <x:c r="A819" s="3" t="str">
        <x:v>Лицей № 7 имени Героя Советского Союза Б.К. Чернышева</x:v>
      </x:c>
      <x:c r="B819" s="3" t="str">
        <x:v>university-admissions</x:v>
      </x:c>
      <x:c r="C819" s="3" t="n">
        <x:v>2024</x:v>
      </x:c>
      <x:c r="D819" s="3" t="n">
        <x:v>140</x:v>
      </x:c>
      <x:c r="E819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820" ht="38" customHeight="1">
      <x:c r="A820" s="3" t="str">
        <x:v>Школа № 625</x:v>
      </x:c>
      <x:c r="B820" s="3" t="str">
        <x:v>university-admissions</x:v>
      </x:c>
      <x:c r="C820" s="3" t="n">
        <x:v>2026</x:v>
      </x:c>
      <x:c r="D820" s="3" t="n">
        <x:v>169</x:v>
      </x:c>
      <x:c r="E82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821" ht="38" customHeight="1">
      <x:c r="A821" s="3" t="str">
        <x:v>Школа № 625</x:v>
      </x:c>
      <x:c r="B821" s="3" t="str">
        <x:v>university-admissions</x:v>
      </x:c>
      <x:c r="C821" s="3" t="n">
        <x:v>2025</x:v>
      </x:c>
      <x:c r="D821" s="3" t="n">
        <x:v>138</x:v>
      </x:c>
      <x:c r="E82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822" ht="38" customHeight="1">
      <x:c r="A822" s="3" t="str">
        <x:v>Школа № 625</x:v>
      </x:c>
      <x:c r="B822" s="3" t="str">
        <x:v>university-admissions</x:v>
      </x:c>
      <x:c r="C822" s="3" t="n">
        <x:v>2024</x:v>
      </x:c>
      <x:c r="D822" s="3" t="n">
        <x:v>153</x:v>
      </x:c>
      <x:c r="E82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823" ht="38" customHeight="1">
      <x:c r="A823" s="3" t="str">
        <x:v>ЧОУ "Школа разговорных языков"</x:v>
      </x:c>
      <x:c r="B823" s="3" t="str">
        <x:v>university-admissions</x:v>
      </x:c>
      <x:c r="C823" s="3" t="n">
        <x:v>2026</x:v>
      </x:c>
      <x:c r="D823" s="3" t="n">
        <x:v>170</x:v>
      </x:c>
      <x:c r="E823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824" ht="38" customHeight="1">
      <x:c r="A824" s="3" t="str">
        <x:v>ЧОУ "Школа разговорных языков"</x:v>
      </x:c>
      <x:c r="B824" s="3" t="str">
        <x:v>university-admissions</x:v>
      </x:c>
      <x:c r="C824" s="3" t="n">
        <x:v>2025</x:v>
      </x:c>
      <x:c r="D824" s="3" t="n">
        <x:v>293</x:v>
      </x:c>
      <x:c r="E82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825" ht="38" customHeight="1">
      <x:c r="A825" s="3" t="str">
        <x:v>Средняя школа «Провинциальный колледж»</x:v>
      </x:c>
      <x:c r="B825" s="3" t="str">
        <x:v>university-admissions</x:v>
      </x:c>
      <x:c r="C825" s="3" t="n">
        <x:v>2026</x:v>
      </x:c>
      <x:c r="D825" s="3" t="n">
        <x:v>171</x:v>
      </x:c>
      <x:c r="E825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826" ht="38" customHeight="1">
      <x:c r="A826" s="3" t="str">
        <x:v>Средняя школа «Провинциальный колледж»</x:v>
      </x:c>
      <x:c r="B826" s="3" t="str">
        <x:v>university-admissions</x:v>
      </x:c>
      <x:c r="C826" s="3" t="n">
        <x:v>2025</x:v>
      </x:c>
      <x:c r="D826" s="3" t="n">
        <x:v>221</x:v>
      </x:c>
      <x:c r="E826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827" ht="38" customHeight="1">
      <x:c r="A827" s="3" t="str">
        <x:v>Средняя школа «Провинциальный колледж»</x:v>
      </x:c>
      <x:c r="B827" s="3" t="str">
        <x:v>university-admissions</x:v>
      </x:c>
      <x:c r="C827" s="3" t="n">
        <x:v>2024</x:v>
      </x:c>
      <x:c r="D827" s="3" t="n">
        <x:v>282</x:v>
      </x:c>
      <x:c r="E827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828" ht="38" customHeight="1">
      <x:c r="A828" s="3" t="str">
        <x:v>Физико-математический лицей № 31 г. Челябинска</x:v>
      </x:c>
      <x:c r="B828" s="3" t="str">
        <x:v>university-admissions</x:v>
      </x:c>
      <x:c r="C828" s="3" t="n">
        <x:v>2026</x:v>
      </x:c>
      <x:c r="D828" s="3" t="n">
        <x:v>172</x:v>
      </x:c>
      <x:c r="E828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829" ht="38" customHeight="1">
      <x:c r="A829" s="3" t="str">
        <x:v>Физико-математический лицей № 31 г. Челябинска</x:v>
      </x:c>
      <x:c r="B829" s="3" t="str">
        <x:v>competitiveness</x:v>
      </x:c>
      <x:c r="C829" s="3" t="n">
        <x:v>2026</x:v>
      </x:c>
      <x:c r="D829" s="3" t="n">
        <x:v>1</x:v>
      </x:c>
      <x:c r="E829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830" ht="38" customHeight="1">
      <x:c r="A830" s="3" t="str">
        <x:v>Физико-математический лицей № 31 г. Челябинска</x:v>
      </x:c>
      <x:c r="B830" s="3" t="str">
        <x:v>university-admissions</x:v>
      </x:c>
      <x:c r="C830" s="3" t="n">
        <x:v>2025</x:v>
      </x:c>
      <x:c r="D830" s="3" t="n">
        <x:v>164</x:v>
      </x:c>
      <x:c r="E830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831" ht="38" customHeight="1">
      <x:c r="A831" s="3" t="str">
        <x:v>Физико-математический лицей № 31 г. Челябинска</x:v>
      </x:c>
      <x:c r="B831" s="3" t="str">
        <x:v>competitiveness</x:v>
      </x:c>
      <x:c r="C831" s="3" t="n">
        <x:v>2025</x:v>
      </x:c>
      <x:c r="D831" s="3" t="n">
        <x:v>3</x:v>
      </x:c>
      <x:c r="E831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832" ht="38" customHeight="1">
      <x:c r="A832" s="3" t="str">
        <x:v>Физико-математический лицей № 31 г. Челябинска</x:v>
      </x:c>
      <x:c r="B832" s="3" t="str">
        <x:v>university-admissions</x:v>
      </x:c>
      <x:c r="C832" s="3" t="n">
        <x:v>2024</x:v>
      </x:c>
      <x:c r="D832" s="3" t="n">
        <x:v>146</x:v>
      </x:c>
      <x:c r="E83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833" ht="38" customHeight="1">
      <x:c r="A833" s="3" t="str">
        <x:v>Физико-математический лицей № 31 г. Челябинска</x:v>
      </x:c>
      <x:c r="B833" s="3" t="str">
        <x:v>competitiveness</x:v>
      </x:c>
      <x:c r="C833" s="3" t="n">
        <x:v>2024</x:v>
      </x:c>
      <x:c r="D833" s="3" t="n">
        <x:v>4</x:v>
      </x:c>
      <x:c r="E833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834" ht="38" customHeight="1">
      <x:c r="A834" s="3" t="str">
        <x:v>Физико-математический лицей № 31 г. Челябинска</x:v>
      </x:c>
      <x:c r="B834" s="3" t="str">
        <x:v>Олимпиадный: Общий рейтинг</x:v>
      </x:c>
      <x:c r="C834" s="3" t="str">
        <x:v>2023/24</x:v>
      </x:c>
      <x:c r="D834" s="3" t="str">
        <x:v>18</x:v>
      </x:c>
      <x:c r="E834" s="10" t="str">
        <x:f>IFERROR(HYPERLINK("https://olimpiada.ru/article/1143","https://olimpiada.ru/article/1143"),"https://olimpiada.ru/article/1143")</x:f>
        <x:v>https://olimpiada.ru/article/1143</x:v>
      </x:c>
    </x:row>
    <x:row r="835" ht="38" customHeight="1">
      <x:c r="A835" s="3" t="str">
        <x:v>Физико-математический лицей № 31 г. Челябинска</x:v>
      </x:c>
      <x:c r="B835" s="3" t="str">
        <x:v>Олимпиадный: Естественные науки и технологии</x:v>
      </x:c>
      <x:c r="C835" s="3" t="str">
        <x:v>2023/24</x:v>
      </x:c>
      <x:c r="D835" s="3" t="str">
        <x:v>Высокие результаты</x:v>
      </x:c>
      <x:c r="E835" s="10" t="str">
        <x:f>IFERROR(HYPERLINK("https://olimpiada.ru/article/1143","https://olimpiada.ru/article/1143"),"https://olimpiada.ru/article/1143")</x:f>
        <x:v>https://olimpiada.ru/article/1143</x:v>
      </x:c>
    </x:row>
    <x:row r="836" ht="38" customHeight="1">
      <x:c r="A836" s="3" t="str">
        <x:v>Физико-математический лицей № 31 г. Челябинска</x:v>
      </x:c>
      <x:c r="B836" s="3" t="str">
        <x:v>Олимпиадный: Математика</x:v>
      </x:c>
      <x:c r="C836" s="3" t="str">
        <x:v>2023/24</x:v>
      </x:c>
      <x:c r="D836" s="3" t="str">
        <x:v>5</x:v>
      </x:c>
      <x:c r="E836" s="10" t="str">
        <x:f>IFERROR(HYPERLINK("https://olimpiada.ru/article/1143","https://olimpiada.ru/article/1143"),"https://olimpiada.ru/article/1143")</x:f>
        <x:v>https://olimpiada.ru/article/1143</x:v>
      </x:c>
    </x:row>
    <x:row r="837" ht="38" customHeight="1">
      <x:c r="A837" s="3" t="str">
        <x:v>Физико-математический лицей № 31 г. Челябинска</x:v>
      </x:c>
      <x:c r="B837" s="3" t="str">
        <x:v>Олимпиадный: Общий рейтинг</x:v>
      </x:c>
      <x:c r="C837" s="3" t="str">
        <x:v>2024/25</x:v>
      </x:c>
      <x:c r="D837" s="3" t="str">
        <x:v>21</x:v>
      </x:c>
      <x:c r="E837" s="10" t="str">
        <x:f>IFERROR(HYPERLINK("https://olimpiada.ru/article/1202","https://olimpiada.ru/article/1202"),"https://olimpiada.ru/article/1202")</x:f>
        <x:v>https://olimpiada.ru/article/1202</x:v>
      </x:c>
    </x:row>
    <x:row r="838" ht="38" customHeight="1">
      <x:c r="A838" s="3" t="str">
        <x:v>Физико-математический лицей № 31 г. Челябинска</x:v>
      </x:c>
      <x:c r="B838" s="3" t="str">
        <x:v>Олимпиадный: Естественные науки и технологии</x:v>
      </x:c>
      <x:c r="C838" s="3" t="str">
        <x:v>2024/25</x:v>
      </x:c>
      <x:c r="D838" s="3" t="str">
        <x:v>Высокие результаты</x:v>
      </x:c>
      <x:c r="E838" s="10" t="str">
        <x:f>IFERROR(HYPERLINK("https://olimpiada.ru/article/1202","https://olimpiada.ru/article/1202"),"https://olimpiada.ru/article/1202")</x:f>
        <x:v>https://olimpiada.ru/article/1202</x:v>
      </x:c>
    </x:row>
    <x:row r="839" ht="38" customHeight="1">
      <x:c r="A839" s="3" t="str">
        <x:v>Физико-математический лицей № 31 г. Челябинска</x:v>
      </x:c>
      <x:c r="B839" s="3" t="str">
        <x:v>Олимпиадный: Математика</x:v>
      </x:c>
      <x:c r="C839" s="3" t="str">
        <x:v>2024/25</x:v>
      </x:c>
      <x:c r="D839" s="3" t="str">
        <x:v>4</x:v>
      </x:c>
      <x:c r="E839" s="10" t="str">
        <x:f>IFERROR(HYPERLINK("https://olimpiada.ru/article/1202","https://olimpiada.ru/article/1202"),"https://olimpiada.ru/article/1202")</x:f>
        <x:v>https://olimpiada.ru/article/1202</x:v>
      </x:c>
    </x:row>
    <x:row r="840" ht="38" customHeight="1">
      <x:c r="A840" s="3" t="str">
        <x:v>ОАНО СОШ "Пенаты"</x:v>
      </x:c>
      <x:c r="B840" s="3" t="str">
        <x:v>university-admissions</x:v>
      </x:c>
      <x:c r="C840" s="3" t="n">
        <x:v>2026</x:v>
      </x:c>
      <x:c r="D840" s="3" t="n">
        <x:v>173</x:v>
      </x:c>
      <x:c r="E84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841" ht="38" customHeight="1">
      <x:c r="A841" s="3" t="str">
        <x:v>ОАНО СОШ "Пенаты"</x:v>
      </x:c>
      <x:c r="B841" s="3" t="str">
        <x:v>university-admissions</x:v>
      </x:c>
      <x:c r="C841" s="3" t="n">
        <x:v>2025</x:v>
      </x:c>
      <x:c r="D841" s="3" t="n">
        <x:v>279</x:v>
      </x:c>
      <x:c r="E84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842" ht="38" customHeight="1">
      <x:c r="A842" s="3" t="str">
        <x:v>Школа № 1400</x:v>
      </x:c>
      <x:c r="B842" s="3" t="str">
        <x:v>university-admissions</x:v>
      </x:c>
      <x:c r="C842" s="3" t="n">
        <x:v>2026</x:v>
      </x:c>
      <x:c r="D842" s="3" t="n">
        <x:v>174</x:v>
      </x:c>
      <x:c r="E842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843" ht="38" customHeight="1">
      <x:c r="A843" s="3" t="str">
        <x:v>Школа № 1400</x:v>
      </x:c>
      <x:c r="B843" s="3" t="str">
        <x:v>university-admissions</x:v>
      </x:c>
      <x:c r="C843" s="3" t="n">
        <x:v>2025</x:v>
      </x:c>
      <x:c r="D843" s="3" t="n">
        <x:v>152</x:v>
      </x:c>
      <x:c r="E843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844" ht="38" customHeight="1">
      <x:c r="A844" s="3" t="str">
        <x:v>Школа № 1400</x:v>
      </x:c>
      <x:c r="B844" s="3" t="str">
        <x:v>university-admissions</x:v>
      </x:c>
      <x:c r="C844" s="3" t="n">
        <x:v>2024</x:v>
      </x:c>
      <x:c r="D844" s="3" t="n">
        <x:v>238</x:v>
      </x:c>
      <x:c r="E844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845" ht="38" customHeight="1">
      <x:c r="A845" s="3" t="str">
        <x:v>Естественно-научный лицей СПбПУ</x:v>
      </x:c>
      <x:c r="B845" s="3" t="str">
        <x:v>university-admissions</x:v>
      </x:c>
      <x:c r="C845" s="3" t="n">
        <x:v>2026</x:v>
      </x:c>
      <x:c r="D845" s="3" t="n">
        <x:v>175</x:v>
      </x:c>
      <x:c r="E845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846" ht="38" customHeight="1">
      <x:c r="A846" s="3" t="str">
        <x:v>Естественно-научный лицей СПбПУ</x:v>
      </x:c>
      <x:c r="B846" s="3" t="str">
        <x:v>competitiveness</x:v>
      </x:c>
      <x:c r="C846" s="3" t="n">
        <x:v>2026</x:v>
      </x:c>
      <x:c r="D846" s="3" t="n">
        <x:v>63</x:v>
      </x:c>
      <x:c r="E846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847" ht="38" customHeight="1">
      <x:c r="A847" s="3" t="str">
        <x:v>Естественно-научный лицей СПбПУ</x:v>
      </x:c>
      <x:c r="B847" s="3" t="str">
        <x:v>university-admissions</x:v>
      </x:c>
      <x:c r="C847" s="3" t="n">
        <x:v>2025</x:v>
      </x:c>
      <x:c r="D847" s="3" t="n">
        <x:v>188</x:v>
      </x:c>
      <x:c r="E847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848" ht="38" customHeight="1">
      <x:c r="A848" s="3" t="str">
        <x:v>Естественно-научный лицей СПбПУ</x:v>
      </x:c>
      <x:c r="B848" s="3" t="str">
        <x:v>competitiveness</x:v>
      </x:c>
      <x:c r="C848" s="3" t="n">
        <x:v>2025</x:v>
      </x:c>
      <x:c r="D848" s="3" t="n">
        <x:v>65</x:v>
      </x:c>
      <x:c r="E848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849" ht="38" customHeight="1">
      <x:c r="A849" s="3" t="str">
        <x:v>Естественно-научный лицей СПбПУ</x:v>
      </x:c>
      <x:c r="B849" s="3" t="str">
        <x:v>university-admissions</x:v>
      </x:c>
      <x:c r="C849" s="3" t="n">
        <x:v>2024</x:v>
      </x:c>
      <x:c r="D849" s="3" t="n">
        <x:v>173</x:v>
      </x:c>
      <x:c r="E849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850" ht="38" customHeight="1">
      <x:c r="A850" s="3" t="str">
        <x:v>Естественно-научный лицей СПбПУ</x:v>
      </x:c>
      <x:c r="B850" s="3" t="str">
        <x:v>competitiveness</x:v>
      </x:c>
      <x:c r="C850" s="3" t="n">
        <x:v>2024</x:v>
      </x:c>
      <x:c r="D850" s="3" t="n">
        <x:v>49</x:v>
      </x:c>
      <x:c r="E850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851" ht="38" customHeight="1">
      <x:c r="A851" s="3" t="str">
        <x:v>Школа № 1208 имени Героя Советского Союза М.С. Шумилова</x:v>
      </x:c>
      <x:c r="B851" s="3" t="str">
        <x:v>university-admissions</x:v>
      </x:c>
      <x:c r="C851" s="3" t="n">
        <x:v>2026</x:v>
      </x:c>
      <x:c r="D851" s="3" t="n">
        <x:v>176</x:v>
      </x:c>
      <x:c r="E851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852" ht="38" customHeight="1">
      <x:c r="A852" s="3" t="str">
        <x:v>Школа № 1208 имени Героя Советского Союза М.С. Шумилова</x:v>
      </x:c>
      <x:c r="B852" s="3" t="str">
        <x:v>university-admissions</x:v>
      </x:c>
      <x:c r="C852" s="3" t="n">
        <x:v>2025</x:v>
      </x:c>
      <x:c r="D852" s="3" t="n">
        <x:v>135</x:v>
      </x:c>
      <x:c r="E852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853" ht="38" customHeight="1">
      <x:c r="A853" s="3" t="str">
        <x:v>Школа № 1208 имени Героя Советского Союза М.С. Шумилова</x:v>
      </x:c>
      <x:c r="B853" s="3" t="str">
        <x:v>university-admissions</x:v>
      </x:c>
      <x:c r="C853" s="3" t="n">
        <x:v>2024</x:v>
      </x:c>
      <x:c r="D853" s="3" t="n">
        <x:v>118</x:v>
      </x:c>
      <x:c r="E853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854" ht="38" customHeight="1">
      <x:c r="A854" s="3" t="str">
        <x:v>Общеобразовательный лицей "АМТЭК"</x:v>
      </x:c>
      <x:c r="B854" s="3" t="str">
        <x:v>university-admissions</x:v>
      </x:c>
      <x:c r="C854" s="3" t="n">
        <x:v>2026</x:v>
      </x:c>
      <x:c r="D854" s="3" t="n">
        <x:v>177</x:v>
      </x:c>
      <x:c r="E854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855" ht="38" customHeight="1">
      <x:c r="A855" s="3" t="str">
        <x:v>Общеобразовательный лицей "АМТЭК"</x:v>
      </x:c>
      <x:c r="B855" s="3" t="str">
        <x:v>university-admissions</x:v>
      </x:c>
      <x:c r="C855" s="3" t="n">
        <x:v>2025</x:v>
      </x:c>
      <x:c r="D855" s="3" t="n">
        <x:v>200</x:v>
      </x:c>
      <x:c r="E855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856" ht="38" customHeight="1">
      <x:c r="A856" s="3" t="str">
        <x:v>Общеобразовательный лицей "АМТЭК"</x:v>
      </x:c>
      <x:c r="B856" s="3" t="str">
        <x:v>university-admissions</x:v>
      </x:c>
      <x:c r="C856" s="3" t="n">
        <x:v>2024</x:v>
      </x:c>
      <x:c r="D856" s="3" t="n">
        <x:v>286</x:v>
      </x:c>
      <x:c r="E856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857" ht="38" customHeight="1">
      <x:c r="A857" s="3" t="str">
        <x:v>Адымнар - Казань</x:v>
      </x:c>
      <x:c r="B857" s="3" t="str">
        <x:v>university-admissions</x:v>
      </x:c>
      <x:c r="C857" s="3" t="n">
        <x:v>2026</x:v>
      </x:c>
      <x:c r="D857" s="3" t="n">
        <x:v>178</x:v>
      </x:c>
      <x:c r="E857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858" ht="38" customHeight="1">
      <x:c r="A858" s="3" t="str">
        <x:v>Лицей № 2 имени Б.А. Слободскова</x:v>
      </x:c>
      <x:c r="B858" s="3" t="str">
        <x:v>university-admissions</x:v>
      </x:c>
      <x:c r="C858" s="3" t="n">
        <x:v>2026</x:v>
      </x:c>
      <x:c r="D858" s="3" t="n">
        <x:v>179</x:v>
      </x:c>
      <x:c r="E858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859" ht="38" customHeight="1">
      <x:c r="A859" s="3" t="str">
        <x:v>Лицей № 2 имени Б.А. Слободскова</x:v>
      </x:c>
      <x:c r="B859" s="3" t="str">
        <x:v>university-admissions</x:v>
      </x:c>
      <x:c r="C859" s="3" t="n">
        <x:v>2025</x:v>
      </x:c>
      <x:c r="D859" s="3" t="n">
        <x:v>207</x:v>
      </x:c>
      <x:c r="E859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860" ht="38" customHeight="1">
      <x:c r="A860" s="3" t="str">
        <x:v>Лицей № 2 имени Б.А. Слободскова</x:v>
      </x:c>
      <x:c r="B860" s="3" t="str">
        <x:v>university-admissions</x:v>
      </x:c>
      <x:c r="C860" s="3" t="n">
        <x:v>2024</x:v>
      </x:c>
      <x:c r="D860" s="3" t="n">
        <x:v>152</x:v>
      </x:c>
      <x:c r="E860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861" ht="38" customHeight="1">
      <x:c r="A861" s="3" t="str">
        <x:v>Школа № 1288 имени Героя Советского Союза Н.В. Троян</x:v>
      </x:c>
      <x:c r="B861" s="3" t="str">
        <x:v>university-admissions</x:v>
      </x:c>
      <x:c r="C861" s="3" t="n">
        <x:v>2026</x:v>
      </x:c>
      <x:c r="D861" s="3" t="n">
        <x:v>180</x:v>
      </x:c>
      <x:c r="E861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862" ht="38" customHeight="1">
      <x:c r="A862" s="3" t="str">
        <x:v>Школа № 1288 имени Героя Советского Союза Н.В. Троян</x:v>
      </x:c>
      <x:c r="B862" s="3" t="str">
        <x:v>university-admissions</x:v>
      </x:c>
      <x:c r="C862" s="3" t="n">
        <x:v>2025</x:v>
      </x:c>
      <x:c r="D862" s="3" t="n">
        <x:v>116</x:v>
      </x:c>
      <x:c r="E862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863" ht="38" customHeight="1">
      <x:c r="A863" s="3" t="str">
        <x:v>Школа № 1288 имени Героя Советского Союза Н.В. Троян</x:v>
      </x:c>
      <x:c r="B863" s="3" t="str">
        <x:v>university-admissions</x:v>
      </x:c>
      <x:c r="C863" s="3" t="n">
        <x:v>2024</x:v>
      </x:c>
      <x:c r="D863" s="3" t="n">
        <x:v>110</x:v>
      </x:c>
      <x:c r="E863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864" ht="38" customHeight="1">
      <x:c r="A864" s="3" t="str">
        <x:v>Школа № 1498 "Московская международная школа"</x:v>
      </x:c>
      <x:c r="B864" s="3" t="str">
        <x:v>university-admissions</x:v>
      </x:c>
      <x:c r="C864" s="3" t="n">
        <x:v>2026</x:v>
      </x:c>
      <x:c r="D864" s="3" t="n">
        <x:v>181</x:v>
      </x:c>
      <x:c r="E864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865" ht="38" customHeight="1">
      <x:c r="A865" s="3" t="str">
        <x:v>Школа № 1498 "Московская международная школа"</x:v>
      </x:c>
      <x:c r="B865" s="3" t="str">
        <x:v>university-admissions</x:v>
      </x:c>
      <x:c r="C865" s="3" t="n">
        <x:v>2025</x:v>
      </x:c>
      <x:c r="D865" s="3" t="n">
        <x:v>143</x:v>
      </x:c>
      <x:c r="E865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866" ht="38" customHeight="1">
      <x:c r="A866" s="3" t="str">
        <x:v>Школа № 1498 "Московская международная школа"</x:v>
      </x:c>
      <x:c r="B866" s="3" t="str">
        <x:v>university-admissions</x:v>
      </x:c>
      <x:c r="C866" s="3" t="n">
        <x:v>2024</x:v>
      </x:c>
      <x:c r="D866" s="3" t="n">
        <x:v>293</x:v>
      </x:c>
      <x:c r="E866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867" ht="38" customHeight="1">
      <x:c r="A867" s="3" t="str">
        <x:v>Школа № 1584</x:v>
      </x:c>
      <x:c r="B867" s="3" t="str">
        <x:v>university-admissions</x:v>
      </x:c>
      <x:c r="C867" s="3" t="n">
        <x:v>2026</x:v>
      </x:c>
      <x:c r="D867" s="3" t="n">
        <x:v>182</x:v>
      </x:c>
      <x:c r="E867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868" ht="38" customHeight="1">
      <x:c r="A868" s="3" t="str">
        <x:v>Школа № 1584</x:v>
      </x:c>
      <x:c r="B868" s="3" t="str">
        <x:v>university-admissions</x:v>
      </x:c>
      <x:c r="C868" s="3" t="n">
        <x:v>2025</x:v>
      </x:c>
      <x:c r="D868" s="3" t="n">
        <x:v>186</x:v>
      </x:c>
      <x:c r="E868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869" ht="38" customHeight="1">
      <x:c r="A869" s="3" t="str">
        <x:v>Школа № 1584</x:v>
      </x:c>
      <x:c r="B869" s="3" t="str">
        <x:v>university-admissions</x:v>
      </x:c>
      <x:c r="C869" s="3" t="n">
        <x:v>2024</x:v>
      </x:c>
      <x:c r="D869" s="3" t="n">
        <x:v>162</x:v>
      </x:c>
      <x:c r="E869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870" ht="38" customHeight="1">
      <x:c r="A870" s="3" t="str">
        <x:v>Гимназия № 35 (Екатеринбург)</x:v>
      </x:c>
      <x:c r="B870" s="3" t="str">
        <x:v>university-admissions</x:v>
      </x:c>
      <x:c r="C870" s="3" t="n">
        <x:v>2026</x:v>
      </x:c>
      <x:c r="D870" s="3" t="n">
        <x:v>183</x:v>
      </x:c>
      <x:c r="E87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871" ht="38" customHeight="1">
      <x:c r="A871" s="3" t="str">
        <x:v>Гимназия № 35 (Екатеринбург)</x:v>
      </x:c>
      <x:c r="B871" s="3" t="str">
        <x:v>university-admissions</x:v>
      </x:c>
      <x:c r="C871" s="3" t="n">
        <x:v>2025</x:v>
      </x:c>
      <x:c r="D871" s="3" t="n">
        <x:v>176</x:v>
      </x:c>
      <x:c r="E87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872" ht="38" customHeight="1">
      <x:c r="A872" s="3" t="str">
        <x:v>Гимназия № 35 (Екатеринбург)</x:v>
      </x:c>
      <x:c r="B872" s="3" t="str">
        <x:v>university-admissions</x:v>
      </x:c>
      <x:c r="C872" s="3" t="n">
        <x:v>2024</x:v>
      </x:c>
      <x:c r="D872" s="3" t="n">
        <x:v>247</x:v>
      </x:c>
      <x:c r="E87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873" ht="38" customHeight="1">
      <x:c r="A873" s="3" t="str">
        <x:v>Школа № 1553 имени В.И. Вернадского</x:v>
      </x:c>
      <x:c r="B873" s="3" t="str">
        <x:v>university-admissions</x:v>
      </x:c>
      <x:c r="C873" s="3" t="n">
        <x:v>2026</x:v>
      </x:c>
      <x:c r="D873" s="3" t="n">
        <x:v>184</x:v>
      </x:c>
      <x:c r="E873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874" ht="38" customHeight="1">
      <x:c r="A874" s="3" t="str">
        <x:v>Школа № 1553 имени В.И. Вернадского</x:v>
      </x:c>
      <x:c r="B874" s="3" t="str">
        <x:v>university-admissions</x:v>
      </x:c>
      <x:c r="C874" s="3" t="n">
        <x:v>2025</x:v>
      </x:c>
      <x:c r="D874" s="3" t="n">
        <x:v>182</x:v>
      </x:c>
      <x:c r="E87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875" ht="38" customHeight="1">
      <x:c r="A875" s="3" t="str">
        <x:v>Школа № 1553 имени В.И. Вернадского</x:v>
      </x:c>
      <x:c r="B875" s="3" t="str">
        <x:v>university-admissions</x:v>
      </x:c>
      <x:c r="C875" s="3" t="n">
        <x:v>2024</x:v>
      </x:c>
      <x:c r="D875" s="3" t="n">
        <x:v>213</x:v>
      </x:c>
      <x:c r="E87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876" ht="38" customHeight="1">
      <x:c r="A876" s="3" t="str">
        <x:v>Президентский лицей "Сириус"</x:v>
      </x:c>
      <x:c r="B876" s="3" t="str">
        <x:v>university-admissions</x:v>
      </x:c>
      <x:c r="C876" s="3" t="n">
        <x:v>2026</x:v>
      </x:c>
      <x:c r="D876" s="3" t="n">
        <x:v>185</x:v>
      </x:c>
      <x:c r="E876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877" ht="38" customHeight="1">
      <x:c r="A877" s="3" t="str">
        <x:v>Президентский лицей "Сириус"</x:v>
      </x:c>
      <x:c r="B877" s="3" t="str">
        <x:v>competitiveness</x:v>
      </x:c>
      <x:c r="C877" s="3" t="n">
        <x:v>2026</x:v>
      </x:c>
      <x:c r="D877" s="3" t="n">
        <x:v>56</x:v>
      </x:c>
      <x:c r="E877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878" ht="38" customHeight="1">
      <x:c r="A878" s="3" t="str">
        <x:v>Президентский лицей "Сириус"</x:v>
      </x:c>
      <x:c r="B878" s="3" t="str">
        <x:v>competitiveness</x:v>
      </x:c>
      <x:c r="C878" s="3" t="n">
        <x:v>2025</x:v>
      </x:c>
      <x:c r="D878" s="3" t="n">
        <x:v>59</x:v>
      </x:c>
      <x:c r="E878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879" ht="38" customHeight="1">
      <x:c r="A879" s="3" t="str">
        <x:v>Гимназия № 5 (Чебоксары)</x:v>
      </x:c>
      <x:c r="B879" s="3" t="str">
        <x:v>university-admissions</x:v>
      </x:c>
      <x:c r="C879" s="3" t="n">
        <x:v>2026</x:v>
      </x:c>
      <x:c r="D879" s="3" t="n">
        <x:v>186</x:v>
      </x:c>
      <x:c r="E879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880" ht="38" customHeight="1">
      <x:c r="A880" s="3" t="str">
        <x:v>Гимназия № 5 (Чебоксары)</x:v>
      </x:c>
      <x:c r="B880" s="3" t="str">
        <x:v>university-admissions</x:v>
      </x:c>
      <x:c r="C880" s="3" t="n">
        <x:v>2025</x:v>
      </x:c>
      <x:c r="D880" s="3" t="n">
        <x:v>197</x:v>
      </x:c>
      <x:c r="E880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881" ht="38" customHeight="1">
      <x:c r="A881" s="3" t="str">
        <x:v>Физико-математический лицей № 5 г. Долгопрудный</x:v>
      </x:c>
      <x:c r="B881" s="3" t="str">
        <x:v>university-admissions</x:v>
      </x:c>
      <x:c r="C881" s="3" t="n">
        <x:v>2026</x:v>
      </x:c>
      <x:c r="D881" s="3" t="n">
        <x:v>187</x:v>
      </x:c>
      <x:c r="E881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882" ht="38" customHeight="1">
      <x:c r="A882" s="3" t="str">
        <x:v>Физико-математический лицей № 5 г. Долгопрудный</x:v>
      </x:c>
      <x:c r="B882" s="3" t="str">
        <x:v>competitiveness</x:v>
      </x:c>
      <x:c r="C882" s="3" t="n">
        <x:v>2026</x:v>
      </x:c>
      <x:c r="D882" s="3" t="n">
        <x:v>19</x:v>
      </x:c>
      <x:c r="E882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883" ht="38" customHeight="1">
      <x:c r="A883" s="3" t="str">
        <x:v>Физико-математический лицей № 5 г. Долгопрудный</x:v>
      </x:c>
      <x:c r="B883" s="3" t="str">
        <x:v>university-admissions</x:v>
      </x:c>
      <x:c r="C883" s="3" t="n">
        <x:v>2025</x:v>
      </x:c>
      <x:c r="D883" s="3" t="n">
        <x:v>204</x:v>
      </x:c>
      <x:c r="E883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884" ht="38" customHeight="1">
      <x:c r="A884" s="3" t="str">
        <x:v>Физико-математический лицей № 5 г. Долгопрудный</x:v>
      </x:c>
      <x:c r="B884" s="3" t="str">
        <x:v>competitiveness</x:v>
      </x:c>
      <x:c r="C884" s="3" t="n">
        <x:v>2025</x:v>
      </x:c>
      <x:c r="D884" s="3" t="n">
        <x:v>23</x:v>
      </x:c>
      <x:c r="E884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885" ht="38" customHeight="1">
      <x:c r="A885" s="3" t="str">
        <x:v>Физико-математический лицей № 5 г. Долгопрудный</x:v>
      </x:c>
      <x:c r="B885" s="3" t="str">
        <x:v>university-admissions</x:v>
      </x:c>
      <x:c r="C885" s="3" t="n">
        <x:v>2024</x:v>
      </x:c>
      <x:c r="D885" s="3" t="n">
        <x:v>131</x:v>
      </x:c>
      <x:c r="E88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886" ht="38" customHeight="1">
      <x:c r="A886" s="3" t="str">
        <x:v>Физико-математический лицей № 5 г. Долгопрудный</x:v>
      </x:c>
      <x:c r="B886" s="3" t="str">
        <x:v>competitiveness</x:v>
      </x:c>
      <x:c r="C886" s="3" t="n">
        <x:v>2024</x:v>
      </x:c>
      <x:c r="D886" s="3" t="n">
        <x:v>11</x:v>
      </x:c>
      <x:c r="E886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887" ht="38" customHeight="1">
      <x:c r="A887" s="3" t="str">
        <x:v>Физико-математический лицей № 5 г. Долгопрудный</x:v>
      </x:c>
      <x:c r="B887" s="3" t="str">
        <x:v>Олимпиадный: Общий рейтинг</x:v>
      </x:c>
      <x:c r="C887" s="3" t="str">
        <x:v>2023/24</x:v>
      </x:c>
      <x:c r="D887" s="3" t="str">
        <x:v>19-20</x:v>
      </x:c>
      <x:c r="E887" s="10" t="str">
        <x:f>IFERROR(HYPERLINK("https://olimpiada.ru/article/1143","https://olimpiada.ru/article/1143"),"https://olimpiada.ru/article/1143")</x:f>
        <x:v>https://olimpiada.ru/article/1143</x:v>
      </x:c>
    </x:row>
    <x:row r="888" ht="38" customHeight="1">
      <x:c r="A888" s="3" t="str">
        <x:v>Физико-математический лицей № 5 г. Долгопрудный</x:v>
      </x:c>
      <x:c r="B888" s="3" t="str">
        <x:v>Олимпиадный: Естественные науки и технологии</x:v>
      </x:c>
      <x:c r="C888" s="3" t="str">
        <x:v>2023/24</x:v>
      </x:c>
      <x:c r="D888" s="3" t="str">
        <x:v>Высокие результаты</x:v>
      </x:c>
      <x:c r="E888" s="10" t="str">
        <x:f>IFERROR(HYPERLINK("https://olimpiada.ru/article/1143","https://olimpiada.ru/article/1143"),"https://olimpiada.ru/article/1143")</x:f>
        <x:v>https://olimpiada.ru/article/1143</x:v>
      </x:c>
    </x:row>
    <x:row r="889" ht="38" customHeight="1">
      <x:c r="A889" s="3" t="str">
        <x:v>Физико-математический лицей № 5 г. Долгопрудный</x:v>
      </x:c>
      <x:c r="B889" s="3" t="str">
        <x:v>Олимпиадный: Математика</x:v>
      </x:c>
      <x:c r="C889" s="3" t="str">
        <x:v>2023/24</x:v>
      </x:c>
      <x:c r="D889" s="3" t="str">
        <x:v>Высокие результаты</x:v>
      </x:c>
      <x:c r="E889" s="10" t="str">
        <x:f>IFERROR(HYPERLINK("https://olimpiada.ru/article/1143","https://olimpiada.ru/article/1143"),"https://olimpiada.ru/article/1143")</x:f>
        <x:v>https://olimpiada.ru/article/1143</x:v>
      </x:c>
    </x:row>
    <x:row r="890" ht="38" customHeight="1">
      <x:c r="A890" s="3" t="str">
        <x:v>Физико-математический лицей № 5 г. Долгопрудный</x:v>
      </x:c>
      <x:c r="B890" s="3" t="str">
        <x:v>Олимпиадный: Общий рейтинг</x:v>
      </x:c>
      <x:c r="C890" s="3" t="str">
        <x:v>2024/25</x:v>
      </x:c>
      <x:c r="D890" s="3" t="str">
        <x:v>17-20</x:v>
      </x:c>
      <x:c r="E890" s="10" t="str">
        <x:f>IFERROR(HYPERLINK("https://olimpiada.ru/article/1202","https://olimpiada.ru/article/1202"),"https://olimpiada.ru/article/1202")</x:f>
        <x:v>https://olimpiada.ru/article/1202</x:v>
      </x:c>
    </x:row>
    <x:row r="891" ht="38" customHeight="1">
      <x:c r="A891" s="3" t="str">
        <x:v>Физико-математический лицей № 5 г. Долгопрудный</x:v>
      </x:c>
      <x:c r="B891" s="3" t="str">
        <x:v>Олимпиадный: Естественные науки и технологии</x:v>
      </x:c>
      <x:c r="C891" s="3" t="str">
        <x:v>2024/25</x:v>
      </x:c>
      <x:c r="D891" s="3" t="str">
        <x:v>9-10</x:v>
      </x:c>
      <x:c r="E891" s="10" t="str">
        <x:f>IFERROR(HYPERLINK("https://olimpiada.ru/article/1202","https://olimpiada.ru/article/1202"),"https://olimpiada.ru/article/1202")</x:f>
        <x:v>https://olimpiada.ru/article/1202</x:v>
      </x:c>
    </x:row>
    <x:row r="892" ht="38" customHeight="1">
      <x:c r="A892" s="3" t="str">
        <x:v>Физико-математический лицей № 5 г. Долгопрудный</x:v>
      </x:c>
      <x:c r="B892" s="3" t="str">
        <x:v>Олимпиадный: Математика</x:v>
      </x:c>
      <x:c r="C892" s="3" t="str">
        <x:v>2024/25</x:v>
      </x:c>
      <x:c r="D892" s="3" t="str">
        <x:v>Высокие результаты</x:v>
      </x:c>
      <x:c r="E892" s="10" t="str">
        <x:f>IFERROR(HYPERLINK("https://olimpiada.ru/article/1202","https://olimpiada.ru/article/1202"),"https://olimpiada.ru/article/1202")</x:f>
        <x:v>https://olimpiada.ru/article/1202</x:v>
      </x:c>
    </x:row>
    <x:row r="893" ht="38" customHeight="1">
      <x:c r="A893" s="3" t="str">
        <x:v>Физико-технический лицей № 1</x:v>
      </x:c>
      <x:c r="B893" s="3" t="str">
        <x:v>university-admissions</x:v>
      </x:c>
      <x:c r="C893" s="3" t="n">
        <x:v>2026</x:v>
      </x:c>
      <x:c r="D893" s="3" t="n">
        <x:v>188</x:v>
      </x:c>
      <x:c r="E893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894" ht="38" customHeight="1">
      <x:c r="A894" s="3" t="str">
        <x:v>Физико-технический лицей № 1</x:v>
      </x:c>
      <x:c r="B894" s="3" t="str">
        <x:v>university-admissions</x:v>
      </x:c>
      <x:c r="C894" s="3" t="n">
        <x:v>2025</x:v>
      </x:c>
      <x:c r="D894" s="3" t="n">
        <x:v>198</x:v>
      </x:c>
      <x:c r="E89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895" ht="38" customHeight="1">
      <x:c r="A895" s="3" t="str">
        <x:v>Физико-технический лицей № 1</x:v>
      </x:c>
      <x:c r="B895" s="3" t="str">
        <x:v>university-admissions</x:v>
      </x:c>
      <x:c r="C895" s="3" t="n">
        <x:v>2024</x:v>
      </x:c>
      <x:c r="D895" s="3" t="n">
        <x:v>182</x:v>
      </x:c>
      <x:c r="E89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896" ht="38" customHeight="1">
      <x:c r="A896" s="3" t="str">
        <x:v>Физико-технический лицей № 1</x:v>
      </x:c>
      <x:c r="B896" s="3" t="str">
        <x:v>Олимпиадный: Математика</x:v>
      </x:c>
      <x:c r="C896" s="3" t="str">
        <x:v>2023/24</x:v>
      </x:c>
      <x:c r="D896" s="3" t="str">
        <x:v>Высокие результаты</x:v>
      </x:c>
      <x:c r="E896" s="10" t="str">
        <x:f>IFERROR(HYPERLINK("https://olimpiada.ru/article/1143","https://olimpiada.ru/article/1143"),"https://olimpiada.ru/article/1143")</x:f>
        <x:v>https://olimpiada.ru/article/1143</x:v>
      </x:c>
    </x:row>
    <x:row r="897" ht="38" customHeight="1">
      <x:c r="A897" s="3" t="str">
        <x:v>Школа № 2127</x:v>
      </x:c>
      <x:c r="B897" s="3" t="str">
        <x:v>university-admissions</x:v>
      </x:c>
      <x:c r="C897" s="3" t="n">
        <x:v>2026</x:v>
      </x:c>
      <x:c r="D897" s="3" t="n">
        <x:v>189</x:v>
      </x:c>
      <x:c r="E897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898" ht="38" customHeight="1">
      <x:c r="A898" s="3" t="str">
        <x:v>Школа № 2127</x:v>
      </x:c>
      <x:c r="B898" s="3" t="str">
        <x:v>university-admissions</x:v>
      </x:c>
      <x:c r="C898" s="3" t="n">
        <x:v>2025</x:v>
      </x:c>
      <x:c r="D898" s="3" t="n">
        <x:v>243</x:v>
      </x:c>
      <x:c r="E898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899" ht="38" customHeight="1">
      <x:c r="A899" s="3" t="str">
        <x:v>Гимназия № 42</x:v>
      </x:c>
      <x:c r="B899" s="3" t="str">
        <x:v>university-admissions</x:v>
      </x:c>
      <x:c r="C899" s="3" t="n">
        <x:v>2026</x:v>
      </x:c>
      <x:c r="D899" s="3" t="n">
        <x:v>190</x:v>
      </x:c>
      <x:c r="E899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00" ht="38" customHeight="1">
      <x:c r="A900" s="3" t="str">
        <x:v>Гимназия № 42</x:v>
      </x:c>
      <x:c r="B900" s="3" t="str">
        <x:v>university-admissions</x:v>
      </x:c>
      <x:c r="C900" s="3" t="n">
        <x:v>2025</x:v>
      </x:c>
      <x:c r="D900" s="3" t="n">
        <x:v>252</x:v>
      </x:c>
      <x:c r="E900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901" ht="38" customHeight="1">
      <x:c r="A901" s="3" t="str">
        <x:v>Школа № 1636 "НИКА"</x:v>
      </x:c>
      <x:c r="B901" s="3" t="str">
        <x:v>university-admissions</x:v>
      </x:c>
      <x:c r="C901" s="3" t="n">
        <x:v>2026</x:v>
      </x:c>
      <x:c r="D901" s="3" t="n">
        <x:v>191</x:v>
      </x:c>
      <x:c r="E901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02" ht="38" customHeight="1">
      <x:c r="A902" s="3" t="str">
        <x:v>Школа № 1636 "НИКА"</x:v>
      </x:c>
      <x:c r="B902" s="3" t="str">
        <x:v>university-admissions</x:v>
      </x:c>
      <x:c r="C902" s="3" t="n">
        <x:v>2025</x:v>
      </x:c>
      <x:c r="D902" s="3" t="n">
        <x:v>220</x:v>
      </x:c>
      <x:c r="E902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903" ht="38" customHeight="1">
      <x:c r="A903" s="3" t="str">
        <x:v>Школа № 1636 "НИКА"</x:v>
      </x:c>
      <x:c r="B903" s="3" t="str">
        <x:v>university-admissions</x:v>
      </x:c>
      <x:c r="C903" s="3" t="n">
        <x:v>2024</x:v>
      </x:c>
      <x:c r="D903" s="3" t="n">
        <x:v>243</x:v>
      </x:c>
      <x:c r="E903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904" ht="38" customHeight="1">
      <x:c r="A904" s="3" t="str">
        <x:v>Лицей № 2 (Пермь)</x:v>
      </x:c>
      <x:c r="B904" s="3" t="str">
        <x:v>university-admissions</x:v>
      </x:c>
      <x:c r="C904" s="3" t="n">
        <x:v>2026</x:v>
      </x:c>
      <x:c r="D904" s="3" t="n">
        <x:v>192</x:v>
      </x:c>
      <x:c r="E904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05" ht="38" customHeight="1">
      <x:c r="A905" s="3" t="str">
        <x:v>Лицей № 2 (Пермь)</x:v>
      </x:c>
      <x:c r="B905" s="3" t="str">
        <x:v>university-admissions</x:v>
      </x:c>
      <x:c r="C905" s="3" t="n">
        <x:v>2025</x:v>
      </x:c>
      <x:c r="D905" s="3" t="n">
        <x:v>183</x:v>
      </x:c>
      <x:c r="E905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906" ht="38" customHeight="1">
      <x:c r="A906" s="3" t="str">
        <x:v>Лицей № 2 (Пермь)</x:v>
      </x:c>
      <x:c r="B906" s="3" t="str">
        <x:v>university-admissions</x:v>
      </x:c>
      <x:c r="C906" s="3" t="n">
        <x:v>2024</x:v>
      </x:c>
      <x:c r="D906" s="3" t="n">
        <x:v>197</x:v>
      </x:c>
      <x:c r="E906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907" ht="38" customHeight="1">
      <x:c r="A907" s="3" t="str">
        <x:v>Лицей № 369</x:v>
      </x:c>
      <x:c r="B907" s="3" t="str">
        <x:v>university-admissions</x:v>
      </x:c>
      <x:c r="C907" s="3" t="n">
        <x:v>2026</x:v>
      </x:c>
      <x:c r="D907" s="3" t="n">
        <x:v>193</x:v>
      </x:c>
      <x:c r="E907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08" ht="38" customHeight="1">
      <x:c r="A908" s="3" t="str">
        <x:v>Лицей № 369</x:v>
      </x:c>
      <x:c r="B908" s="3" t="str">
        <x:v>university-admissions</x:v>
      </x:c>
      <x:c r="C908" s="3" t="n">
        <x:v>2025</x:v>
      </x:c>
      <x:c r="D908" s="3" t="n">
        <x:v>226</x:v>
      </x:c>
      <x:c r="E908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909" ht="38" customHeight="1">
      <x:c r="A909" s="3" t="str">
        <x:v>Лицей № 369</x:v>
      </x:c>
      <x:c r="B909" s="3" t="str">
        <x:v>university-admissions</x:v>
      </x:c>
      <x:c r="C909" s="3" t="n">
        <x:v>2024</x:v>
      </x:c>
      <x:c r="D909" s="3" t="n">
        <x:v>299</x:v>
      </x:c>
      <x:c r="E909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910" ht="38" customHeight="1">
      <x:c r="A910" s="3" t="str">
        <x:v>Школа № 1554</x:v>
      </x:c>
      <x:c r="B910" s="3" t="str">
        <x:v>university-admissions</x:v>
      </x:c>
      <x:c r="C910" s="3" t="n">
        <x:v>2026</x:v>
      </x:c>
      <x:c r="D910" s="3" t="n">
        <x:v>194</x:v>
      </x:c>
      <x:c r="E91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11" ht="38" customHeight="1">
      <x:c r="A911" s="3" t="str">
        <x:v>Школа № 1554</x:v>
      </x:c>
      <x:c r="B911" s="3" t="str">
        <x:v>university-admissions</x:v>
      </x:c>
      <x:c r="C911" s="3" t="n">
        <x:v>2025</x:v>
      </x:c>
      <x:c r="D911" s="3" t="n">
        <x:v>153</x:v>
      </x:c>
      <x:c r="E91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912" ht="38" customHeight="1">
      <x:c r="A912" s="3" t="str">
        <x:v>Школа № 1554</x:v>
      </x:c>
      <x:c r="B912" s="3" t="str">
        <x:v>university-admissions</x:v>
      </x:c>
      <x:c r="C912" s="3" t="n">
        <x:v>2024</x:v>
      </x:c>
      <x:c r="D912" s="3" t="n">
        <x:v>145</x:v>
      </x:c>
      <x:c r="E91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913" ht="38" customHeight="1">
      <x:c r="A913" s="3" t="str">
        <x:v>Школа № 619</x:v>
      </x:c>
      <x:c r="B913" s="3" t="str">
        <x:v>university-admissions</x:v>
      </x:c>
      <x:c r="C913" s="3" t="n">
        <x:v>2026</x:v>
      </x:c>
      <x:c r="D913" s="3" t="n">
        <x:v>195</x:v>
      </x:c>
      <x:c r="E913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14" ht="38" customHeight="1">
      <x:c r="A914" s="3" t="str">
        <x:v>Школа № 619</x:v>
      </x:c>
      <x:c r="B914" s="3" t="str">
        <x:v>university-admissions</x:v>
      </x:c>
      <x:c r="C914" s="3" t="n">
        <x:v>2025</x:v>
      </x:c>
      <x:c r="D914" s="3" t="n">
        <x:v>166</x:v>
      </x:c>
      <x:c r="E91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915" ht="38" customHeight="1">
      <x:c r="A915" s="3" t="str">
        <x:v>Школа № 619</x:v>
      </x:c>
      <x:c r="B915" s="3" t="str">
        <x:v>university-admissions</x:v>
      </x:c>
      <x:c r="C915" s="3" t="n">
        <x:v>2024</x:v>
      </x:c>
      <x:c r="D915" s="3" t="n">
        <x:v>168</x:v>
      </x:c>
      <x:c r="E91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916" ht="38" customHeight="1">
      <x:c r="A916" s="3" t="str">
        <x:v>Школа № 1440</x:v>
      </x:c>
      <x:c r="B916" s="3" t="str">
        <x:v>university-admissions</x:v>
      </x:c>
      <x:c r="C916" s="3" t="n">
        <x:v>2026</x:v>
      </x:c>
      <x:c r="D916" s="3" t="n">
        <x:v>196</x:v>
      </x:c>
      <x:c r="E916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17" ht="38" customHeight="1">
      <x:c r="A917" s="3" t="str">
        <x:v>Школа № 1440</x:v>
      </x:c>
      <x:c r="B917" s="3" t="str">
        <x:v>university-admissions</x:v>
      </x:c>
      <x:c r="C917" s="3" t="n">
        <x:v>2025</x:v>
      </x:c>
      <x:c r="D917" s="3" t="n">
        <x:v>134</x:v>
      </x:c>
      <x:c r="E917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918" ht="38" customHeight="1">
      <x:c r="A918" s="3" t="str">
        <x:v>Школа № 1440</x:v>
      </x:c>
      <x:c r="B918" s="3" t="str">
        <x:v>university-admissions</x:v>
      </x:c>
      <x:c r="C918" s="3" t="n">
        <x:v>2024</x:v>
      </x:c>
      <x:c r="D918" s="3" t="n">
        <x:v>122</x:v>
      </x:c>
      <x:c r="E918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919" ht="38" customHeight="1">
      <x:c r="A919" s="3" t="str">
        <x:v>Школа № 2009</x:v>
      </x:c>
      <x:c r="B919" s="3" t="str">
        <x:v>university-admissions</x:v>
      </x:c>
      <x:c r="C919" s="3" t="n">
        <x:v>2026</x:v>
      </x:c>
      <x:c r="D919" s="3" t="n">
        <x:v>197</x:v>
      </x:c>
      <x:c r="E919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20" ht="38" customHeight="1">
      <x:c r="A920" s="3" t="str">
        <x:v>Школа № 2009</x:v>
      </x:c>
      <x:c r="B920" s="3" t="str">
        <x:v>university-admissions</x:v>
      </x:c>
      <x:c r="C920" s="3" t="n">
        <x:v>2025</x:v>
      </x:c>
      <x:c r="D920" s="3" t="n">
        <x:v>208</x:v>
      </x:c>
      <x:c r="E920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921" ht="38" customHeight="1">
      <x:c r="A921" s="3" t="str">
        <x:v>Школа № 2009</x:v>
      </x:c>
      <x:c r="B921" s="3" t="str">
        <x:v>university-admissions</x:v>
      </x:c>
      <x:c r="C921" s="3" t="n">
        <x:v>2024</x:v>
      </x:c>
      <x:c r="D921" s="3" t="n">
        <x:v>240</x:v>
      </x:c>
      <x:c r="E921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922" ht="38" customHeight="1">
      <x:c r="A922" s="3" t="str">
        <x:v>Средняя школа № 144</x:v>
      </x:c>
      <x:c r="B922" s="3" t="str">
        <x:v>university-admissions</x:v>
      </x:c>
      <x:c r="C922" s="3" t="n">
        <x:v>2026</x:v>
      </x:c>
      <x:c r="D922" s="3" t="n">
        <x:v>198</x:v>
      </x:c>
      <x:c r="E922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23" ht="38" customHeight="1">
      <x:c r="A923" s="3" t="str">
        <x:v>Средняя школа № 144</x:v>
      </x:c>
      <x:c r="B923" s="3" t="str">
        <x:v>university-admissions</x:v>
      </x:c>
      <x:c r="C923" s="3" t="n">
        <x:v>2025</x:v>
      </x:c>
      <x:c r="D923" s="3" t="n">
        <x:v>162</x:v>
      </x:c>
      <x:c r="E923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924" ht="38" customHeight="1">
      <x:c r="A924" s="3" t="str">
        <x:v>Лицей № 130 имени Академика М.А. Лаврентьева</x:v>
      </x:c>
      <x:c r="B924" s="3" t="str">
        <x:v>university-admissions</x:v>
      </x:c>
      <x:c r="C924" s="3" t="n">
        <x:v>2026</x:v>
      </x:c>
      <x:c r="D924" s="3" t="n">
        <x:v>199</x:v>
      </x:c>
      <x:c r="E924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25" ht="38" customHeight="1">
      <x:c r="A925" s="3" t="str">
        <x:v>Лицей № 130 имени Академика М.А. Лаврентьева</x:v>
      </x:c>
      <x:c r="B925" s="3" t="str">
        <x:v>competitiveness</x:v>
      </x:c>
      <x:c r="C925" s="3" t="n">
        <x:v>2026</x:v>
      </x:c>
      <x:c r="D925" s="3" t="n">
        <x:v>82</x:v>
      </x:c>
      <x:c r="E925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926" ht="38" customHeight="1">
      <x:c r="A926" s="3" t="str">
        <x:v>Лицей № 130 имени Академика М.А. Лаврентьева</x:v>
      </x:c>
      <x:c r="B926" s="3" t="str">
        <x:v>university-admissions</x:v>
      </x:c>
      <x:c r="C926" s="3" t="n">
        <x:v>2025</x:v>
      </x:c>
      <x:c r="D926" s="3" t="n">
        <x:v>261</x:v>
      </x:c>
      <x:c r="E926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927" ht="38" customHeight="1">
      <x:c r="A927" s="3" t="str">
        <x:v>Лицей № 130 имени Академика М.А. Лаврентьева</x:v>
      </x:c>
      <x:c r="B927" s="3" t="str">
        <x:v>university-admissions</x:v>
      </x:c>
      <x:c r="C927" s="3" t="n">
        <x:v>2024</x:v>
      </x:c>
      <x:c r="D927" s="3" t="n">
        <x:v>179</x:v>
      </x:c>
      <x:c r="E927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928" ht="38" customHeight="1">
      <x:c r="A928" s="3" t="str">
        <x:v>Школа № 1293</x:v>
      </x:c>
      <x:c r="B928" s="3" t="str">
        <x:v>university-admissions</x:v>
      </x:c>
      <x:c r="C928" s="3" t="n">
        <x:v>2026</x:v>
      </x:c>
      <x:c r="D928" s="3" t="n">
        <x:v>200</x:v>
      </x:c>
      <x:c r="E928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29" ht="38" customHeight="1">
      <x:c r="A929" s="3" t="str">
        <x:v>Школа № 1293</x:v>
      </x:c>
      <x:c r="B929" s="3" t="str">
        <x:v>university-admissions</x:v>
      </x:c>
      <x:c r="C929" s="3" t="n">
        <x:v>2025</x:v>
      </x:c>
      <x:c r="D929" s="3" t="n">
        <x:v>177</x:v>
      </x:c>
      <x:c r="E929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930" ht="38" customHeight="1">
      <x:c r="A930" s="3" t="str">
        <x:v>Школа № 1293</x:v>
      </x:c>
      <x:c r="B930" s="3" t="str">
        <x:v>university-admissions</x:v>
      </x:c>
      <x:c r="C930" s="3" t="n">
        <x:v>2024</x:v>
      </x:c>
      <x:c r="D930" s="3" t="n">
        <x:v>237</x:v>
      </x:c>
      <x:c r="E930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931" ht="38" customHeight="1">
      <x:c r="A931" s="3" t="str">
        <x:v>Школа № 1560 "Лидер"</x:v>
      </x:c>
      <x:c r="B931" s="3" t="str">
        <x:v>university-admissions</x:v>
      </x:c>
      <x:c r="C931" s="3" t="n">
        <x:v>2026</x:v>
      </x:c>
      <x:c r="D931" s="3" t="n">
        <x:v>201</x:v>
      </x:c>
      <x:c r="E931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32" ht="38" customHeight="1">
      <x:c r="A932" s="3" t="str">
        <x:v>Школа № 1560 "Лидер"</x:v>
      </x:c>
      <x:c r="B932" s="3" t="str">
        <x:v>university-admissions</x:v>
      </x:c>
      <x:c r="C932" s="3" t="n">
        <x:v>2025</x:v>
      </x:c>
      <x:c r="D932" s="3" t="n">
        <x:v>142</x:v>
      </x:c>
      <x:c r="E932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933" ht="38" customHeight="1">
      <x:c r="A933" s="3" t="str">
        <x:v>Школа № 1560 "Лидер"</x:v>
      </x:c>
      <x:c r="B933" s="3" t="str">
        <x:v>university-admissions</x:v>
      </x:c>
      <x:c r="C933" s="3" t="n">
        <x:v>2024</x:v>
      </x:c>
      <x:c r="D933" s="3" t="n">
        <x:v>164</x:v>
      </x:c>
      <x:c r="E933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934" ht="38" customHeight="1">
      <x:c r="A934" s="3" t="str">
        <x:v>Гимназия № 19 (Казань)</x:v>
      </x:c>
      <x:c r="B934" s="3" t="str">
        <x:v>university-admissions</x:v>
      </x:c>
      <x:c r="C934" s="3" t="n">
        <x:v>2026</x:v>
      </x:c>
      <x:c r="D934" s="3" t="n">
        <x:v>202</x:v>
      </x:c>
      <x:c r="E934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35" ht="38" customHeight="1">
      <x:c r="A935" s="3" t="str">
        <x:v>Гимназия № 19 (Казань)</x:v>
      </x:c>
      <x:c r="B935" s="3" t="str">
        <x:v>university-admissions</x:v>
      </x:c>
      <x:c r="C935" s="3" t="n">
        <x:v>2025</x:v>
      </x:c>
      <x:c r="D935" s="3" t="n">
        <x:v>256</x:v>
      </x:c>
      <x:c r="E935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936" ht="38" customHeight="1">
      <x:c r="A936" s="3" t="str">
        <x:v>Гимназия № 19 (Казань)</x:v>
      </x:c>
      <x:c r="B936" s="3" t="str">
        <x:v>university-admissions</x:v>
      </x:c>
      <x:c r="C936" s="3" t="n">
        <x:v>2024</x:v>
      </x:c>
      <x:c r="D936" s="3" t="n">
        <x:v>186</x:v>
      </x:c>
      <x:c r="E936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937" ht="38" customHeight="1">
      <x:c r="A937" s="3" t="str">
        <x:v>Школа № 1539</x:v>
      </x:c>
      <x:c r="B937" s="3" t="str">
        <x:v>university-admissions</x:v>
      </x:c>
      <x:c r="C937" s="3" t="n">
        <x:v>2026</x:v>
      </x:c>
      <x:c r="D937" s="3" t="n">
        <x:v>203</x:v>
      </x:c>
      <x:c r="E937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38" ht="38" customHeight="1">
      <x:c r="A938" s="3" t="str">
        <x:v>Школа № 1539</x:v>
      </x:c>
      <x:c r="B938" s="3" t="str">
        <x:v>university-admissions</x:v>
      </x:c>
      <x:c r="C938" s="3" t="n">
        <x:v>2025</x:v>
      </x:c>
      <x:c r="D938" s="3" t="n">
        <x:v>202</x:v>
      </x:c>
      <x:c r="E938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939" ht="38" customHeight="1">
      <x:c r="A939" s="3" t="str">
        <x:v>Школа № 1539</x:v>
      </x:c>
      <x:c r="B939" s="3" t="str">
        <x:v>university-admissions</x:v>
      </x:c>
      <x:c r="C939" s="3" t="n">
        <x:v>2024</x:v>
      </x:c>
      <x:c r="D939" s="3" t="n">
        <x:v>181</x:v>
      </x:c>
      <x:c r="E939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940" ht="38" customHeight="1">
      <x:c r="A940" s="3" t="str">
        <x:v>Лицей № 110 им. Л.К. Гришиной</x:v>
      </x:c>
      <x:c r="B940" s="3" t="str">
        <x:v>university-admissions</x:v>
      </x:c>
      <x:c r="C940" s="3" t="n">
        <x:v>2026</x:v>
      </x:c>
      <x:c r="D940" s="3" t="n">
        <x:v>204</x:v>
      </x:c>
      <x:c r="E94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41" ht="38" customHeight="1">
      <x:c r="A941" s="3" t="str">
        <x:v>Лицей № 110 им. Л.К. Гришиной</x:v>
      </x:c>
      <x:c r="B941" s="3" t="str">
        <x:v>university-admissions</x:v>
      </x:c>
      <x:c r="C941" s="3" t="n">
        <x:v>2025</x:v>
      </x:c>
      <x:c r="D941" s="3" t="n">
        <x:v>232</x:v>
      </x:c>
      <x:c r="E94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942" ht="38" customHeight="1">
      <x:c r="A942" s="3" t="str">
        <x:v>Лицей № 110 им. Л.К. Гришиной</x:v>
      </x:c>
      <x:c r="B942" s="3" t="str">
        <x:v>university-admissions</x:v>
      </x:c>
      <x:c r="C942" s="3" t="n">
        <x:v>2024</x:v>
      </x:c>
      <x:c r="D942" s="3" t="n">
        <x:v>142</x:v>
      </x:c>
      <x:c r="E94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943" ht="38" customHeight="1">
      <x:c r="A943" s="3" t="str">
        <x:v>Пушкинская школа № 1500</x:v>
      </x:c>
      <x:c r="B943" s="3" t="str">
        <x:v>university-admissions</x:v>
      </x:c>
      <x:c r="C943" s="3" t="n">
        <x:v>2026</x:v>
      </x:c>
      <x:c r="D943" s="3" t="n">
        <x:v>205</x:v>
      </x:c>
      <x:c r="E943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44" ht="38" customHeight="1">
      <x:c r="A944" s="3" t="str">
        <x:v>Пушкинская школа № 1500</x:v>
      </x:c>
      <x:c r="B944" s="3" t="str">
        <x:v>university-admissions</x:v>
      </x:c>
      <x:c r="C944" s="3" t="n">
        <x:v>2025</x:v>
      </x:c>
      <x:c r="D944" s="3" t="n">
        <x:v>104</x:v>
      </x:c>
      <x:c r="E94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945" ht="38" customHeight="1">
      <x:c r="A945" s="3" t="str">
        <x:v>Пушкинская школа № 1500</x:v>
      </x:c>
      <x:c r="B945" s="3" t="str">
        <x:v>university-admissions</x:v>
      </x:c>
      <x:c r="C945" s="3" t="n">
        <x:v>2024</x:v>
      </x:c>
      <x:c r="D945" s="3" t="n">
        <x:v>84</x:v>
      </x:c>
      <x:c r="E94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946" ht="38" customHeight="1">
      <x:c r="A946" s="3" t="str">
        <x:v>Школа № 1354 "Вектор"</x:v>
      </x:c>
      <x:c r="B946" s="3" t="str">
        <x:v>university-admissions</x:v>
      </x:c>
      <x:c r="C946" s="3" t="n">
        <x:v>2026</x:v>
      </x:c>
      <x:c r="D946" s="3" t="n">
        <x:v>206</x:v>
      </x:c>
      <x:c r="E946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47" ht="38" customHeight="1">
      <x:c r="A947" s="3" t="str">
        <x:v>Школа № 1354 "Вектор"</x:v>
      </x:c>
      <x:c r="B947" s="3" t="str">
        <x:v>university-admissions</x:v>
      </x:c>
      <x:c r="C947" s="3" t="n">
        <x:v>2025</x:v>
      </x:c>
      <x:c r="D947" s="3" t="n">
        <x:v>205</x:v>
      </x:c>
      <x:c r="E947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948" ht="38" customHeight="1">
      <x:c r="A948" s="3" t="str">
        <x:v>Школа № 1354 "Вектор"</x:v>
      </x:c>
      <x:c r="B948" s="3" t="str">
        <x:v>university-admissions</x:v>
      </x:c>
      <x:c r="C948" s="3" t="n">
        <x:v>2024</x:v>
      </x:c>
      <x:c r="D948" s="3" t="n">
        <x:v>221</x:v>
      </x:c>
      <x:c r="E948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949" ht="38" customHeight="1">
      <x:c r="A949" s="3" t="str">
        <x:v>Лицей ИГУ</x:v>
      </x:c>
      <x:c r="B949" s="3" t="str">
        <x:v>university-admissions</x:v>
      </x:c>
      <x:c r="C949" s="3" t="n">
        <x:v>2026</x:v>
      </x:c>
      <x:c r="D949" s="3" t="n">
        <x:v>207</x:v>
      </x:c>
      <x:c r="E949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50" ht="38" customHeight="1">
      <x:c r="A950" s="3" t="str">
        <x:v>Лицей ИГУ</x:v>
      </x:c>
      <x:c r="B950" s="3" t="str">
        <x:v>university-admissions</x:v>
      </x:c>
      <x:c r="C950" s="3" t="n">
        <x:v>2025</x:v>
      </x:c>
      <x:c r="D950" s="3" t="n">
        <x:v>161</x:v>
      </x:c>
      <x:c r="E950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951" ht="38" customHeight="1">
      <x:c r="A951" s="3" t="str">
        <x:v>Лицей ИГУ</x:v>
      </x:c>
      <x:c r="B951" s="3" t="str">
        <x:v>university-admissions</x:v>
      </x:c>
      <x:c r="C951" s="3" t="n">
        <x:v>2024</x:v>
      </x:c>
      <x:c r="D951" s="3" t="n">
        <x:v>124</x:v>
      </x:c>
      <x:c r="E951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952" ht="38" customHeight="1">
      <x:c r="A952" s="3" t="str">
        <x:v>Многопрофильный лицей № 148</x:v>
      </x:c>
      <x:c r="B952" s="3" t="str">
        <x:v>university-admissions</x:v>
      </x:c>
      <x:c r="C952" s="3" t="n">
        <x:v>2026</x:v>
      </x:c>
      <x:c r="D952" s="3" t="n">
        <x:v>208</x:v>
      </x:c>
      <x:c r="E952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53" ht="38" customHeight="1">
      <x:c r="A953" s="3" t="str">
        <x:v>ЧУ СОШ "Ретро"</x:v>
      </x:c>
      <x:c r="B953" s="3" t="str">
        <x:v>university-admissions</x:v>
      </x:c>
      <x:c r="C953" s="3" t="n">
        <x:v>2026</x:v>
      </x:c>
      <x:c r="D953" s="3" t="n">
        <x:v>209</x:v>
      </x:c>
      <x:c r="E953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54" ht="38" customHeight="1">
      <x:c r="A954" s="3" t="str">
        <x:v>Школа имени В.В. Маяковского</x:v>
      </x:c>
      <x:c r="B954" s="3" t="str">
        <x:v>university-admissions</x:v>
      </x:c>
      <x:c r="C954" s="3" t="n">
        <x:v>2026</x:v>
      </x:c>
      <x:c r="D954" s="3" t="n">
        <x:v>210</x:v>
      </x:c>
      <x:c r="E954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55" ht="38" customHeight="1">
      <x:c r="A955" s="3" t="str">
        <x:v>Школа имени В.В. Маяковского</x:v>
      </x:c>
      <x:c r="B955" s="3" t="str">
        <x:v>university-admissions</x:v>
      </x:c>
      <x:c r="C955" s="3" t="n">
        <x:v>2025</x:v>
      </x:c>
      <x:c r="D955" s="3" t="n">
        <x:v>296</x:v>
      </x:c>
      <x:c r="E955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956" ht="38" customHeight="1">
      <x:c r="A956" s="3" t="str">
        <x:v>Школа имени В.В. Маяковского</x:v>
      </x:c>
      <x:c r="B956" s="3" t="str">
        <x:v>university-admissions</x:v>
      </x:c>
      <x:c r="C956" s="3" t="n">
        <x:v>2024</x:v>
      </x:c>
      <x:c r="D956" s="3" t="n">
        <x:v>257</x:v>
      </x:c>
      <x:c r="E956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957" ht="38" customHeight="1">
      <x:c r="A957" s="3" t="str">
        <x:v>МБОУ Лицей (бывш. Лицей г. Железнодорожный)</x:v>
      </x:c>
      <x:c r="B957" s="3" t="str">
        <x:v>university-admissions</x:v>
      </x:c>
      <x:c r="C957" s="3" t="n">
        <x:v>2026</x:v>
      </x:c>
      <x:c r="D957" s="3" t="n">
        <x:v>211</x:v>
      </x:c>
      <x:c r="E957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58" ht="38" customHeight="1">
      <x:c r="A958" s="3" t="str">
        <x:v>Школа № 2104 на Таганке</x:v>
      </x:c>
      <x:c r="B958" s="3" t="str">
        <x:v>university-admissions</x:v>
      </x:c>
      <x:c r="C958" s="3" t="n">
        <x:v>2026</x:v>
      </x:c>
      <x:c r="D958" s="3" t="n">
        <x:v>212</x:v>
      </x:c>
      <x:c r="E958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59" ht="38" customHeight="1">
      <x:c r="A959" s="3" t="str">
        <x:v>Школа № 2104 на Таганке</x:v>
      </x:c>
      <x:c r="B959" s="3" t="str">
        <x:v>university-admissions</x:v>
      </x:c>
      <x:c r="C959" s="3" t="n">
        <x:v>2025</x:v>
      </x:c>
      <x:c r="D959" s="3" t="n">
        <x:v>187</x:v>
      </x:c>
      <x:c r="E959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960" ht="38" customHeight="1">
      <x:c r="A960" s="3" t="str">
        <x:v>Школа № 2104 на Таганке</x:v>
      </x:c>
      <x:c r="B960" s="3" t="str">
        <x:v>university-admissions</x:v>
      </x:c>
      <x:c r="C960" s="3" t="n">
        <x:v>2024</x:v>
      </x:c>
      <x:c r="D960" s="3" t="n">
        <x:v>193</x:v>
      </x:c>
      <x:c r="E960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961" ht="38" customHeight="1">
      <x:c r="A961" s="3" t="str">
        <x:v>Школа № 2109</x:v>
      </x:c>
      <x:c r="B961" s="3" t="str">
        <x:v>university-admissions</x:v>
      </x:c>
      <x:c r="C961" s="3" t="n">
        <x:v>2026</x:v>
      </x:c>
      <x:c r="D961" s="3" t="n">
        <x:v>213</x:v>
      </x:c>
      <x:c r="E961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62" ht="38" customHeight="1">
      <x:c r="A962" s="3" t="str">
        <x:v>Школа № 2109</x:v>
      </x:c>
      <x:c r="B962" s="3" t="str">
        <x:v>university-admissions</x:v>
      </x:c>
      <x:c r="C962" s="3" t="n">
        <x:v>2025</x:v>
      </x:c>
      <x:c r="D962" s="3" t="n">
        <x:v>276</x:v>
      </x:c>
      <x:c r="E962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963" ht="38" customHeight="1">
      <x:c r="A963" s="3" t="str">
        <x:v>Школа № 2109</x:v>
      </x:c>
      <x:c r="B963" s="3" t="str">
        <x:v>university-admissions</x:v>
      </x:c>
      <x:c r="C963" s="3" t="n">
        <x:v>2024</x:v>
      </x:c>
      <x:c r="D963" s="3" t="n">
        <x:v>266</x:v>
      </x:c>
      <x:c r="E963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964" ht="38" customHeight="1">
      <x:c r="A964" s="3" t="str">
        <x:v>Лицей № 32 (Вологда)</x:v>
      </x:c>
      <x:c r="B964" s="3" t="str">
        <x:v>university-admissions</x:v>
      </x:c>
      <x:c r="C964" s="3" t="n">
        <x:v>2026</x:v>
      </x:c>
      <x:c r="D964" s="3" t="n">
        <x:v>214</x:v>
      </x:c>
      <x:c r="E964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65" ht="38" customHeight="1">
      <x:c r="A965" s="3" t="str">
        <x:v>Лицей № 32 (Вологда)</x:v>
      </x:c>
      <x:c r="B965" s="3" t="str">
        <x:v>university-admissions</x:v>
      </x:c>
      <x:c r="C965" s="3" t="n">
        <x:v>2025</x:v>
      </x:c>
      <x:c r="D965" s="3" t="n">
        <x:v>248</x:v>
      </x:c>
      <x:c r="E965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966" ht="38" customHeight="1">
      <x:c r="A966" s="3" t="str">
        <x:v>Лицей № 32 (Вологда)</x:v>
      </x:c>
      <x:c r="B966" s="3" t="str">
        <x:v>Олимпиадный: Математика</x:v>
      </x:c>
      <x:c r="C966" s="3" t="str">
        <x:v>2023/24</x:v>
      </x:c>
      <x:c r="D966" s="3" t="str">
        <x:v>Высокие результаты</x:v>
      </x:c>
      <x:c r="E966" s="10" t="str">
        <x:f>IFERROR(HYPERLINK("https://olimpiada.ru/article/1143","https://olimpiada.ru/article/1143"),"https://olimpiada.ru/article/1143")</x:f>
        <x:v>https://olimpiada.ru/article/1143</x:v>
      </x:c>
    </x:row>
    <x:row r="967" ht="38" customHeight="1">
      <x:c r="A967" s="3" t="str">
        <x:v>Школа № 1194</x:v>
      </x:c>
      <x:c r="B967" s="3" t="str">
        <x:v>university-admissions</x:v>
      </x:c>
      <x:c r="C967" s="3" t="n">
        <x:v>2026</x:v>
      </x:c>
      <x:c r="D967" s="3" t="n">
        <x:v>215</x:v>
      </x:c>
      <x:c r="E967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68" ht="38" customHeight="1">
      <x:c r="A968" s="3" t="str">
        <x:v>Школа № 1194</x:v>
      </x:c>
      <x:c r="B968" s="3" t="str">
        <x:v>university-admissions</x:v>
      </x:c>
      <x:c r="C968" s="3" t="n">
        <x:v>2025</x:v>
      </x:c>
      <x:c r="D968" s="3" t="n">
        <x:v>181</x:v>
      </x:c>
      <x:c r="E968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969" ht="38" customHeight="1">
      <x:c r="A969" s="3" t="str">
        <x:v>Школа № 1194</x:v>
      </x:c>
      <x:c r="B969" s="3" t="str">
        <x:v>university-admissions</x:v>
      </x:c>
      <x:c r="C969" s="3" t="n">
        <x:v>2024</x:v>
      </x:c>
      <x:c r="D969" s="3" t="n">
        <x:v>199</x:v>
      </x:c>
      <x:c r="E969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970" ht="38" customHeight="1">
      <x:c r="A970" s="3" t="str">
        <x:v>Лицей города Троицка</x:v>
      </x:c>
      <x:c r="B970" s="3" t="str">
        <x:v>university-admissions</x:v>
      </x:c>
      <x:c r="C970" s="3" t="n">
        <x:v>2026</x:v>
      </x:c>
      <x:c r="D970" s="3" t="n">
        <x:v>216</x:v>
      </x:c>
      <x:c r="E97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71" ht="38" customHeight="1">
      <x:c r="A971" s="3" t="str">
        <x:v>Лицей города Троицка</x:v>
      </x:c>
      <x:c r="B971" s="3" t="str">
        <x:v>university-admissions</x:v>
      </x:c>
      <x:c r="C971" s="3" t="n">
        <x:v>2025</x:v>
      </x:c>
      <x:c r="D971" s="3" t="n">
        <x:v>100</x:v>
      </x:c>
      <x:c r="E97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972" ht="38" customHeight="1">
      <x:c r="A972" s="3" t="str">
        <x:v>Лицей города Троицка</x:v>
      </x:c>
      <x:c r="B972" s="3" t="str">
        <x:v>university-admissions</x:v>
      </x:c>
      <x:c r="C972" s="3" t="n">
        <x:v>2024</x:v>
      </x:c>
      <x:c r="D972" s="3" t="n">
        <x:v>126</x:v>
      </x:c>
      <x:c r="E97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973" ht="38" customHeight="1">
      <x:c r="A973" s="3" t="str">
        <x:v>Школа № 2094</x:v>
      </x:c>
      <x:c r="B973" s="3" t="str">
        <x:v>university-admissions</x:v>
      </x:c>
      <x:c r="C973" s="3" t="n">
        <x:v>2026</x:v>
      </x:c>
      <x:c r="D973" s="3" t="n">
        <x:v>217</x:v>
      </x:c>
      <x:c r="E973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74" ht="38" customHeight="1">
      <x:c r="A974" s="3" t="str">
        <x:v>Школа "Глория"</x:v>
      </x:c>
      <x:c r="B974" s="3" t="str">
        <x:v>university-admissions</x:v>
      </x:c>
      <x:c r="C974" s="3" t="n">
        <x:v>2026</x:v>
      </x:c>
      <x:c r="D974" s="3" t="n">
        <x:v>218</x:v>
      </x:c>
      <x:c r="E974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75" ht="38" customHeight="1">
      <x:c r="A975" s="3" t="str">
        <x:v>Школа "Глория"</x:v>
      </x:c>
      <x:c r="B975" s="3" t="str">
        <x:v>university-admissions</x:v>
      </x:c>
      <x:c r="C975" s="3" t="n">
        <x:v>2025</x:v>
      </x:c>
      <x:c r="D975" s="3" t="n">
        <x:v>147</x:v>
      </x:c>
      <x:c r="E975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976" ht="38" customHeight="1">
      <x:c r="A976" s="3" t="str">
        <x:v>Школа "Глория"</x:v>
      </x:c>
      <x:c r="B976" s="3" t="str">
        <x:v>university-admissions</x:v>
      </x:c>
      <x:c r="C976" s="3" t="n">
        <x:v>2024</x:v>
      </x:c>
      <x:c r="D976" s="3" t="n">
        <x:v>106</x:v>
      </x:c>
      <x:c r="E976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977" ht="38" customHeight="1">
      <x:c r="A977" s="3" t="str">
        <x:v>Школа № 58</x:v>
      </x:c>
      <x:c r="B977" s="3" t="str">
        <x:v>university-admissions</x:v>
      </x:c>
      <x:c r="C977" s="3" t="n">
        <x:v>2026</x:v>
      </x:c>
      <x:c r="D977" s="3" t="n">
        <x:v>219</x:v>
      </x:c>
      <x:c r="E977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78" ht="38" customHeight="1">
      <x:c r="A978" s="3" t="str">
        <x:v>Школа № 58</x:v>
      </x:c>
      <x:c r="B978" s="3" t="str">
        <x:v>university-admissions</x:v>
      </x:c>
      <x:c r="C978" s="3" t="n">
        <x:v>2025</x:v>
      </x:c>
      <x:c r="D978" s="3" t="n">
        <x:v>255</x:v>
      </x:c>
      <x:c r="E978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979" ht="38" customHeight="1">
      <x:c r="A979" s="3" t="str">
        <x:v>Школа № 58</x:v>
      </x:c>
      <x:c r="B979" s="3" t="str">
        <x:v>university-admissions</x:v>
      </x:c>
      <x:c r="C979" s="3" t="n">
        <x:v>2024</x:v>
      </x:c>
      <x:c r="D979" s="3" t="n">
        <x:v>117</x:v>
      </x:c>
      <x:c r="E979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980" ht="38" customHeight="1">
      <x:c r="A980" s="3" t="str">
        <x:v>Школа № 354 имени Д.М. Карбышева</x:v>
      </x:c>
      <x:c r="B980" s="3" t="str">
        <x:v>university-admissions</x:v>
      </x:c>
      <x:c r="C980" s="3" t="n">
        <x:v>2026</x:v>
      </x:c>
      <x:c r="D980" s="3" t="n">
        <x:v>220</x:v>
      </x:c>
      <x:c r="E98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81" ht="38" customHeight="1">
      <x:c r="A981" s="3" t="str">
        <x:v>Школа № 354 имени Д.М. Карбышева</x:v>
      </x:c>
      <x:c r="B981" s="3" t="str">
        <x:v>university-admissions</x:v>
      </x:c>
      <x:c r="C981" s="3" t="n">
        <x:v>2025</x:v>
      </x:c>
      <x:c r="D981" s="3" t="n">
        <x:v>234</x:v>
      </x:c>
      <x:c r="E98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982" ht="38" customHeight="1">
      <x:c r="A982" s="3" t="str">
        <x:v>Школа № 354 имени Д.М. Карбышева</x:v>
      </x:c>
      <x:c r="B982" s="3" t="str">
        <x:v>university-admissions</x:v>
      </x:c>
      <x:c r="C982" s="3" t="n">
        <x:v>2024</x:v>
      </x:c>
      <x:c r="D982" s="3" t="n">
        <x:v>224</x:v>
      </x:c>
      <x:c r="E98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983" ht="38" customHeight="1">
      <x:c r="A983" s="3" t="str">
        <x:v>Школа № 2048</x:v>
      </x:c>
      <x:c r="B983" s="3" t="str">
        <x:v>university-admissions</x:v>
      </x:c>
      <x:c r="C983" s="3" t="n">
        <x:v>2026</x:v>
      </x:c>
      <x:c r="D983" s="3" t="n">
        <x:v>221</x:v>
      </x:c>
      <x:c r="E983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84" ht="38" customHeight="1">
      <x:c r="A984" s="3" t="str">
        <x:v>Школа № 2048</x:v>
      </x:c>
      <x:c r="B984" s="3" t="str">
        <x:v>university-admissions</x:v>
      </x:c>
      <x:c r="C984" s="3" t="n">
        <x:v>2025</x:v>
      </x:c>
      <x:c r="D984" s="3" t="n">
        <x:v>223</x:v>
      </x:c>
      <x:c r="E98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985" ht="38" customHeight="1">
      <x:c r="A985" s="3" t="str">
        <x:v>Школа № 2048</x:v>
      </x:c>
      <x:c r="B985" s="3" t="str">
        <x:v>university-admissions</x:v>
      </x:c>
      <x:c r="C985" s="3" t="n">
        <x:v>2024</x:v>
      </x:c>
      <x:c r="D985" s="3" t="n">
        <x:v>274</x:v>
      </x:c>
      <x:c r="E98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986" ht="38" customHeight="1">
      <x:c r="A986" s="3" t="str">
        <x:v>Пансион воспитанниц Министерства обороны РФ</x:v>
      </x:c>
      <x:c r="B986" s="3" t="str">
        <x:v>university-admissions</x:v>
      </x:c>
      <x:c r="C986" s="3" t="n">
        <x:v>2026</x:v>
      </x:c>
      <x:c r="D986" s="3" t="n">
        <x:v>222</x:v>
      </x:c>
      <x:c r="E986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87" ht="38" customHeight="1">
      <x:c r="A987" s="3" t="str">
        <x:v>Пансион воспитанниц Министерства обороны РФ</x:v>
      </x:c>
      <x:c r="B987" s="3" t="str">
        <x:v>university-admissions</x:v>
      </x:c>
      <x:c r="C987" s="3" t="n">
        <x:v>2025</x:v>
      </x:c>
      <x:c r="D987" s="3" t="n">
        <x:v>229</x:v>
      </x:c>
      <x:c r="E987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988" ht="38" customHeight="1">
      <x:c r="A988" s="3" t="str">
        <x:v>Пансион воспитанниц Министерства обороны РФ</x:v>
      </x:c>
      <x:c r="B988" s="3" t="str">
        <x:v>university-admissions</x:v>
      </x:c>
      <x:c r="C988" s="3" t="n">
        <x:v>2024</x:v>
      </x:c>
      <x:c r="D988" s="3" t="n">
        <x:v>232</x:v>
      </x:c>
      <x:c r="E988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989" ht="38" customHeight="1">
      <x:c r="A989" s="3" t="str">
        <x:v>Лицей № 57 (Тольятти)</x:v>
      </x:c>
      <x:c r="B989" s="3" t="str">
        <x:v>university-admissions</x:v>
      </x:c>
      <x:c r="C989" s="3" t="n">
        <x:v>2026</x:v>
      </x:c>
      <x:c r="D989" s="3" t="n">
        <x:v>223</x:v>
      </x:c>
      <x:c r="E989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90" ht="38" customHeight="1">
      <x:c r="A990" s="3" t="str">
        <x:v>Школа № 152</x:v>
      </x:c>
      <x:c r="B990" s="3" t="str">
        <x:v>university-admissions</x:v>
      </x:c>
      <x:c r="C990" s="3" t="n">
        <x:v>2026</x:v>
      </x:c>
      <x:c r="D990" s="3" t="n">
        <x:v>224</x:v>
      </x:c>
      <x:c r="E99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91" ht="38" customHeight="1">
      <x:c r="A991" s="3" t="str">
        <x:v>Школа № 152</x:v>
      </x:c>
      <x:c r="B991" s="3" t="str">
        <x:v>university-admissions</x:v>
      </x:c>
      <x:c r="C991" s="3" t="n">
        <x:v>2025</x:v>
      </x:c>
      <x:c r="D991" s="3" t="n">
        <x:v>139</x:v>
      </x:c>
      <x:c r="E99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992" ht="38" customHeight="1">
      <x:c r="A992" s="3" t="str">
        <x:v>Школа № 152</x:v>
      </x:c>
      <x:c r="B992" s="3" t="str">
        <x:v>university-admissions</x:v>
      </x:c>
      <x:c r="C992" s="3" t="n">
        <x:v>2024</x:v>
      </x:c>
      <x:c r="D992" s="3" t="n">
        <x:v>123</x:v>
      </x:c>
      <x:c r="E99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993" ht="38" customHeight="1">
      <x:c r="A993" s="3" t="str">
        <x:v>Школа № 218</x:v>
      </x:c>
      <x:c r="B993" s="3" t="str">
        <x:v>university-admissions</x:v>
      </x:c>
      <x:c r="C993" s="3" t="n">
        <x:v>2026</x:v>
      </x:c>
      <x:c r="D993" s="3" t="n">
        <x:v>225</x:v>
      </x:c>
      <x:c r="E993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94" ht="38" customHeight="1">
      <x:c r="A994" s="3" t="str">
        <x:v>Школа № 218</x:v>
      </x:c>
      <x:c r="B994" s="3" t="str">
        <x:v>competitiveness</x:v>
      </x:c>
      <x:c r="C994" s="3" t="n">
        <x:v>2026</x:v>
      </x:c>
      <x:c r="D994" s="3" t="n">
        <x:v>78</x:v>
      </x:c>
      <x:c r="E994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995" ht="38" customHeight="1">
      <x:c r="A995" s="3" t="str">
        <x:v>Школа № 218</x:v>
      </x:c>
      <x:c r="B995" s="3" t="str">
        <x:v>university-admissions</x:v>
      </x:c>
      <x:c r="C995" s="3" t="n">
        <x:v>2025</x:v>
      </x:c>
      <x:c r="D995" s="3" t="n">
        <x:v>267</x:v>
      </x:c>
      <x:c r="E995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996" ht="38" customHeight="1">
      <x:c r="A996" s="3" t="str">
        <x:v>Школа № 218</x:v>
      </x:c>
      <x:c r="B996" s="3" t="str">
        <x:v>university-admissions</x:v>
      </x:c>
      <x:c r="C996" s="3" t="n">
        <x:v>2024</x:v>
      </x:c>
      <x:c r="D996" s="3" t="n">
        <x:v>246</x:v>
      </x:c>
      <x:c r="E996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997" ht="38" customHeight="1">
      <x:c r="A997" s="3" t="str">
        <x:v>Школа № 109</x:v>
      </x:c>
      <x:c r="B997" s="3" t="str">
        <x:v>university-admissions</x:v>
      </x:c>
      <x:c r="C997" s="3" t="n">
        <x:v>2026</x:v>
      </x:c>
      <x:c r="D997" s="3" t="n">
        <x:v>226</x:v>
      </x:c>
      <x:c r="E997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998" ht="38" customHeight="1">
      <x:c r="A998" s="3" t="str">
        <x:v>Школа № 109</x:v>
      </x:c>
      <x:c r="B998" s="3" t="str">
        <x:v>university-admissions</x:v>
      </x:c>
      <x:c r="C998" s="3" t="n">
        <x:v>2025</x:v>
      </x:c>
      <x:c r="D998" s="3" t="n">
        <x:v>196</x:v>
      </x:c>
      <x:c r="E998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999" ht="38" customHeight="1">
      <x:c r="A999" s="3" t="str">
        <x:v>Школа № 109</x:v>
      </x:c>
      <x:c r="B999" s="3" t="str">
        <x:v>university-admissions</x:v>
      </x:c>
      <x:c r="C999" s="3" t="n">
        <x:v>2024</x:v>
      </x:c>
      <x:c r="D999" s="3" t="n">
        <x:v>139</x:v>
      </x:c>
      <x:c r="E999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000" ht="38" customHeight="1">
      <x:c r="A1000" s="3" t="str">
        <x:v>Архангельский государственный лицей имени М.В. Ломоносова</x:v>
      </x:c>
      <x:c r="B1000" s="3" t="str">
        <x:v>university-admissions</x:v>
      </x:c>
      <x:c r="C1000" s="3" t="n">
        <x:v>2026</x:v>
      </x:c>
      <x:c r="D1000" s="3" t="n">
        <x:v>227</x:v>
      </x:c>
      <x:c r="E100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001" ht="38" customHeight="1">
      <x:c r="A1001" s="3" t="str">
        <x:v>Архангельский государственный лицей имени М.В. Ломоносова</x:v>
      </x:c>
      <x:c r="B1001" s="3" t="str">
        <x:v>university-admissions</x:v>
      </x:c>
      <x:c r="C1001" s="3" t="n">
        <x:v>2025</x:v>
      </x:c>
      <x:c r="D1001" s="3" t="n">
        <x:v>154</x:v>
      </x:c>
      <x:c r="E100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002" ht="38" customHeight="1">
      <x:c r="A1002" s="3" t="str">
        <x:v>Архангельский государственный лицей имени М.В. Ломоносова</x:v>
      </x:c>
      <x:c r="B1002" s="3" t="str">
        <x:v>university-admissions</x:v>
      </x:c>
      <x:c r="C1002" s="3" t="n">
        <x:v>2024</x:v>
      </x:c>
      <x:c r="D1002" s="3" t="n">
        <x:v>155</x:v>
      </x:c>
      <x:c r="E100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003" ht="38" customHeight="1">
      <x:c r="A1003" s="3" t="str">
        <x:v>Одинцовский Десятый лицей</x:v>
      </x:c>
      <x:c r="B1003" s="3" t="str">
        <x:v>university-admissions</x:v>
      </x:c>
      <x:c r="C1003" s="3" t="n">
        <x:v>2026</x:v>
      </x:c>
      <x:c r="D1003" s="3" t="n">
        <x:v>228</x:v>
      </x:c>
      <x:c r="E1003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004" ht="38" customHeight="1">
      <x:c r="A1004" s="3" t="str">
        <x:v>Одинцовский Десятый лицей</x:v>
      </x:c>
      <x:c r="B1004" s="3" t="str">
        <x:v>university-admissions</x:v>
      </x:c>
      <x:c r="C1004" s="3" t="n">
        <x:v>2025</x:v>
      </x:c>
      <x:c r="D1004" s="3" t="n">
        <x:v>238</x:v>
      </x:c>
      <x:c r="E100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005" ht="38" customHeight="1">
      <x:c r="A1005" s="3" t="str">
        <x:v>Одинцовский Десятый лицей</x:v>
      </x:c>
      <x:c r="B1005" s="3" t="str">
        <x:v>competitiveness</x:v>
      </x:c>
      <x:c r="C1005" s="3" t="n">
        <x:v>2025</x:v>
      </x:c>
      <x:c r="D1005" s="3" t="n">
        <x:v>86</x:v>
      </x:c>
      <x:c r="E1005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006" ht="38" customHeight="1">
      <x:c r="A1006" s="3" t="str">
        <x:v>Одинцовский Десятый лицей</x:v>
      </x:c>
      <x:c r="B1006" s="3" t="str">
        <x:v>competitiveness</x:v>
      </x:c>
      <x:c r="C1006" s="3" t="n">
        <x:v>2024</x:v>
      </x:c>
      <x:c r="D1006" s="3" t="n">
        <x:v>96</x:v>
      </x:c>
      <x:c r="E1006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007" ht="38" customHeight="1">
      <x:c r="A1007" s="3" t="str">
        <x:v>Кировский экономико-правовой лицей</x:v>
      </x:c>
      <x:c r="B1007" s="3" t="str">
        <x:v>university-admissions</x:v>
      </x:c>
      <x:c r="C1007" s="3" t="n">
        <x:v>2026</x:v>
      </x:c>
      <x:c r="D1007" s="3" t="n">
        <x:v>229</x:v>
      </x:c>
      <x:c r="E1007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008" ht="38" customHeight="1">
      <x:c r="A1008" s="3" t="str">
        <x:v>Кировский экономико-правовой лицей</x:v>
      </x:c>
      <x:c r="B1008" s="3" t="str">
        <x:v>university-admissions</x:v>
      </x:c>
      <x:c r="C1008" s="3" t="n">
        <x:v>2025</x:v>
      </x:c>
      <x:c r="D1008" s="3" t="n">
        <x:v>271</x:v>
      </x:c>
      <x:c r="E1008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009" ht="38" customHeight="1">
      <x:c r="A1009" s="3" t="str">
        <x:v>Кировский экономико-правовой лицей</x:v>
      </x:c>
      <x:c r="B1009" s="3" t="str">
        <x:v>university-admissions</x:v>
      </x:c>
      <x:c r="C1009" s="3" t="n">
        <x:v>2024</x:v>
      </x:c>
      <x:c r="D1009" s="3" t="n">
        <x:v>265</x:v>
      </x:c>
      <x:c r="E1009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010" ht="38" customHeight="1">
      <x:c r="A1010" s="3" t="str">
        <x:v>Кировский экономико-правовой лицей</x:v>
      </x:c>
      <x:c r="B1010" s="3" t="str">
        <x:v>Олимпиадный: Математика</x:v>
      </x:c>
      <x:c r="C1010" s="3" t="str">
        <x:v>2023/24</x:v>
      </x:c>
      <x:c r="D1010" s="3" t="str">
        <x:v>Высокие результаты</x:v>
      </x:c>
      <x:c r="E1010" s="10" t="str">
        <x:f>IFERROR(HYPERLINK("https://olimpiada.ru/article/1143","https://olimpiada.ru/article/1143"),"https://olimpiada.ru/article/1143")</x:f>
        <x:v>https://olimpiada.ru/article/1143</x:v>
      </x:c>
    </x:row>
    <x:row r="1011" ht="38" customHeight="1">
      <x:c r="A1011" s="3" t="str">
        <x:v>Школа № 1564 имени Героя Советского Союза А.П. Белобородова</x:v>
      </x:c>
      <x:c r="B1011" s="3" t="str">
        <x:v>university-admissions</x:v>
      </x:c>
      <x:c r="C1011" s="3" t="n">
        <x:v>2026</x:v>
      </x:c>
      <x:c r="D1011" s="3" t="n">
        <x:v>230</x:v>
      </x:c>
      <x:c r="E1011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012" ht="38" customHeight="1">
      <x:c r="A1012" s="3" t="str">
        <x:v>Школа № 1564 имени Героя Советского Союза А.П. Белобородова</x:v>
      </x:c>
      <x:c r="B1012" s="3" t="str">
        <x:v>university-admissions</x:v>
      </x:c>
      <x:c r="C1012" s="3" t="n">
        <x:v>2025</x:v>
      </x:c>
      <x:c r="D1012" s="3" t="n">
        <x:v>250</x:v>
      </x:c>
      <x:c r="E1012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013" ht="38" customHeight="1">
      <x:c r="A1013" s="3" t="str">
        <x:v>Школа № 1564 имени Героя Советского Союза А.П. Белобородова</x:v>
      </x:c>
      <x:c r="B1013" s="3" t="str">
        <x:v>university-admissions</x:v>
      </x:c>
      <x:c r="C1013" s="3" t="n">
        <x:v>2024</x:v>
      </x:c>
      <x:c r="D1013" s="3" t="n">
        <x:v>167</x:v>
      </x:c>
      <x:c r="E1013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014" ht="38" customHeight="1">
      <x:c r="A1014" s="3" t="str">
        <x:v>Школа № 1950</x:v>
      </x:c>
      <x:c r="B1014" s="3" t="str">
        <x:v>university-admissions</x:v>
      </x:c>
      <x:c r="C1014" s="3" t="n">
        <x:v>2026</x:v>
      </x:c>
      <x:c r="D1014" s="3" t="n">
        <x:v>231</x:v>
      </x:c>
      <x:c r="E1014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015" ht="38" customHeight="1">
      <x:c r="A1015" s="3" t="str">
        <x:v>Школа № 1950</x:v>
      </x:c>
      <x:c r="B1015" s="3" t="str">
        <x:v>university-admissions</x:v>
      </x:c>
      <x:c r="C1015" s="3" t="n">
        <x:v>2025</x:v>
      </x:c>
      <x:c r="D1015" s="3" t="n">
        <x:v>270</x:v>
      </x:c>
      <x:c r="E1015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016" ht="38" customHeight="1">
      <x:c r="A1016" s="3" t="str">
        <x:v>Лицей "Технический" им. С.П. Королева</x:v>
      </x:c>
      <x:c r="B1016" s="3" t="str">
        <x:v>university-admissions</x:v>
      </x:c>
      <x:c r="C1016" s="3" t="n">
        <x:v>2026</x:v>
      </x:c>
      <x:c r="D1016" s="3" t="n">
        <x:v>232</x:v>
      </x:c>
      <x:c r="E1016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017" ht="38" customHeight="1">
      <x:c r="A1017" s="3" t="str">
        <x:v>Лицей "Технический" им. С.П. Королева</x:v>
      </x:c>
      <x:c r="B1017" s="3" t="str">
        <x:v>university-admissions</x:v>
      </x:c>
      <x:c r="C1017" s="3" t="n">
        <x:v>2025</x:v>
      </x:c>
      <x:c r="D1017" s="3" t="n">
        <x:v>253</x:v>
      </x:c>
      <x:c r="E1017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018" ht="38" customHeight="1">
      <x:c r="A1018" s="3" t="str">
        <x:v>Лицей "Технический" им. С.П. Королева</x:v>
      </x:c>
      <x:c r="B1018" s="3" t="str">
        <x:v>university-admissions</x:v>
      </x:c>
      <x:c r="C1018" s="3" t="n">
        <x:v>2024</x:v>
      </x:c>
      <x:c r="D1018" s="3" t="n">
        <x:v>280</x:v>
      </x:c>
      <x:c r="E1018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019" ht="38" customHeight="1">
      <x:c r="A1019" s="3" t="str">
        <x:v>Элистинский лицей</x:v>
      </x:c>
      <x:c r="B1019" s="3" t="str">
        <x:v>university-admissions</x:v>
      </x:c>
      <x:c r="C1019" s="3" t="n">
        <x:v>2026</x:v>
      </x:c>
      <x:c r="D1019" s="3" t="n">
        <x:v>233</x:v>
      </x:c>
      <x:c r="E1019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020" ht="38" customHeight="1">
      <x:c r="A1020" s="3" t="str">
        <x:v>Элистинский лицей</x:v>
      </x:c>
      <x:c r="B1020" s="3" t="str">
        <x:v>competitiveness</x:v>
      </x:c>
      <x:c r="C1020" s="3" t="n">
        <x:v>2025</x:v>
      </x:c>
      <x:c r="D1020" s="3" t="n">
        <x:v>95</x:v>
      </x:c>
      <x:c r="E1020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021" ht="38" customHeight="1">
      <x:c r="A1021" s="3" t="str">
        <x:v>Элистинский лицей</x:v>
      </x:c>
      <x:c r="B1021" s="3" t="str">
        <x:v>university-admissions</x:v>
      </x:c>
      <x:c r="C1021" s="3" t="n">
        <x:v>2024</x:v>
      </x:c>
      <x:c r="D1021" s="3" t="n">
        <x:v>275</x:v>
      </x:c>
      <x:c r="E1021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022" ht="38" customHeight="1">
      <x:c r="A1022" s="3" t="str">
        <x:v>Элистинский лицей</x:v>
      </x:c>
      <x:c r="B1022" s="3" t="str">
        <x:v>competitiveness</x:v>
      </x:c>
      <x:c r="C1022" s="3" t="n">
        <x:v>2024</x:v>
      </x:c>
      <x:c r="D1022" s="3" t="n">
        <x:v>36</x:v>
      </x:c>
      <x:c r="E1022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023" ht="38" customHeight="1">
      <x:c r="A1023" s="3" t="str">
        <x:v>Школа "Перспектива" (Томск)</x:v>
      </x:c>
      <x:c r="B1023" s="3" t="str">
        <x:v>university-admissions</x:v>
      </x:c>
      <x:c r="C1023" s="3" t="n">
        <x:v>2026</x:v>
      </x:c>
      <x:c r="D1023" s="3" t="n">
        <x:v>234</x:v>
      </x:c>
      <x:c r="E1023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024" ht="38" customHeight="1">
      <x:c r="A1024" s="3" t="str">
        <x:v>Школа "Перспектива" (Томск)</x:v>
      </x:c>
      <x:c r="B1024" s="3" t="str">
        <x:v>university-admissions</x:v>
      </x:c>
      <x:c r="C1024" s="3" t="n">
        <x:v>2025</x:v>
      </x:c>
      <x:c r="D1024" s="3" t="n">
        <x:v>289</x:v>
      </x:c>
      <x:c r="E102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025" ht="38" customHeight="1">
      <x:c r="A1025" s="3" t="str">
        <x:v>Школа № 641 имени Сергея Есенина</x:v>
      </x:c>
      <x:c r="B1025" s="3" t="str">
        <x:v>university-admissions</x:v>
      </x:c>
      <x:c r="C1025" s="3" t="n">
        <x:v>2026</x:v>
      </x:c>
      <x:c r="D1025" s="3" t="n">
        <x:v>235</x:v>
      </x:c>
      <x:c r="E1025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026" ht="38" customHeight="1">
      <x:c r="A1026" s="3" t="str">
        <x:v>Школа № 641 имени Сергея Есенина</x:v>
      </x:c>
      <x:c r="B1026" s="3" t="str">
        <x:v>university-admissions</x:v>
      </x:c>
      <x:c r="C1026" s="3" t="n">
        <x:v>2025</x:v>
      </x:c>
      <x:c r="D1026" s="3" t="n">
        <x:v>168</x:v>
      </x:c>
      <x:c r="E1026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027" ht="38" customHeight="1">
      <x:c r="A1027" s="3" t="str">
        <x:v>Школа № 641 имени Сергея Есенина</x:v>
      </x:c>
      <x:c r="B1027" s="3" t="str">
        <x:v>university-admissions</x:v>
      </x:c>
      <x:c r="C1027" s="3" t="n">
        <x:v>2024</x:v>
      </x:c>
      <x:c r="D1027" s="3" t="n">
        <x:v>228</x:v>
      </x:c>
      <x:c r="E1027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028" ht="38" customHeight="1">
      <x:c r="A1028" s="3" t="str">
        <x:v>Школа № 1252 имени Сервантеса</x:v>
      </x:c>
      <x:c r="B1028" s="3" t="str">
        <x:v>university-admissions</x:v>
      </x:c>
      <x:c r="C1028" s="3" t="n">
        <x:v>2026</x:v>
      </x:c>
      <x:c r="D1028" s="3" t="n">
        <x:v>236</x:v>
      </x:c>
      <x:c r="E1028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029" ht="38" customHeight="1">
      <x:c r="A1029" s="3" t="str">
        <x:v>Школа № 1252 имени Сервантеса</x:v>
      </x:c>
      <x:c r="B1029" s="3" t="str">
        <x:v>university-admissions</x:v>
      </x:c>
      <x:c r="C1029" s="3" t="n">
        <x:v>2025</x:v>
      </x:c>
      <x:c r="D1029" s="3" t="n">
        <x:v>259</x:v>
      </x:c>
      <x:c r="E1029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030" ht="38" customHeight="1">
      <x:c r="A1030" s="3" t="str">
        <x:v>Школа № 1252 имени Сервантеса</x:v>
      </x:c>
      <x:c r="B1030" s="3" t="str">
        <x:v>university-admissions</x:v>
      </x:c>
      <x:c r="C1030" s="3" t="n">
        <x:v>2024</x:v>
      </x:c>
      <x:c r="D1030" s="3" t="n">
        <x:v>258</x:v>
      </x:c>
      <x:c r="E1030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031" ht="38" customHeight="1">
      <x:c r="A1031" s="3" t="str">
        <x:v>Школа № 1252 имени Сервантеса</x:v>
      </x:c>
      <x:c r="B1031" s="3" t="str">
        <x:v>Олимпиадный: Общий рейтинг</x:v>
      </x:c>
      <x:c r="C1031" s="3" t="str">
        <x:v>2023/24</x:v>
      </x:c>
      <x:c r="D1031" s="3" t="str">
        <x:v>15</x:v>
      </x:c>
      <x:c r="E1031" s="10" t="str">
        <x:f>IFERROR(HYPERLINK("https://olimpiada.ru/article/1143","https://olimpiada.ru/article/1143"),"https://olimpiada.ru/article/1143")</x:f>
        <x:v>https://olimpiada.ru/article/1143</x:v>
      </x:c>
    </x:row>
    <x:row r="1032" ht="38" customHeight="1">
      <x:c r="A1032" s="3" t="str">
        <x:v>Школа № 1252 имени Сервантеса</x:v>
      </x:c>
      <x:c r="B1032" s="3" t="str">
        <x:v>Олимпиадный: Общий рейтинг</x:v>
      </x:c>
      <x:c r="C1032" s="3" t="str">
        <x:v>2024/25</x:v>
      </x:c>
      <x:c r="D1032" s="3" t="str">
        <x:v>15</x:v>
      </x:c>
      <x:c r="E1032" s="10" t="str">
        <x:f>IFERROR(HYPERLINK("https://olimpiada.ru/article/1202","https://olimpiada.ru/article/1202"),"https://olimpiada.ru/article/1202")</x:f>
        <x:v>https://olimpiada.ru/article/1202</x:v>
      </x:c>
    </x:row>
    <x:row r="1033" ht="38" customHeight="1">
      <x:c r="A1033" s="3" t="str">
        <x:v>Школа № 1516</x:v>
      </x:c>
      <x:c r="B1033" s="3" t="str">
        <x:v>university-admissions</x:v>
      </x:c>
      <x:c r="C1033" s="3" t="n">
        <x:v>2026</x:v>
      </x:c>
      <x:c r="D1033" s="3" t="n">
        <x:v>237</x:v>
      </x:c>
      <x:c r="E1033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034" ht="38" customHeight="1">
      <x:c r="A1034" s="3" t="str">
        <x:v>Школа № 1516</x:v>
      </x:c>
      <x:c r="B1034" s="3" t="str">
        <x:v>university-admissions</x:v>
      </x:c>
      <x:c r="C1034" s="3" t="n">
        <x:v>2025</x:v>
      </x:c>
      <x:c r="D1034" s="3" t="n">
        <x:v>263</x:v>
      </x:c>
      <x:c r="E103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035" ht="38" customHeight="1">
      <x:c r="A1035" s="3" t="str">
        <x:v>Лицей имени Кирилла и Мефодия</x:v>
      </x:c>
      <x:c r="B1035" s="3" t="str">
        <x:v>university-admissions</x:v>
      </x:c>
      <x:c r="C1035" s="3" t="n">
        <x:v>2026</x:v>
      </x:c>
      <x:c r="D1035" s="3" t="n">
        <x:v>238</x:v>
      </x:c>
      <x:c r="E1035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036" ht="38" customHeight="1">
      <x:c r="A1036" s="3" t="str">
        <x:v>Лицей имени Кирилла и Мефодия</x:v>
      </x:c>
      <x:c r="B1036" s="3" t="str">
        <x:v>university-admissions</x:v>
      </x:c>
      <x:c r="C1036" s="3" t="n">
        <x:v>2025</x:v>
      </x:c>
      <x:c r="D1036" s="3" t="n">
        <x:v>195</x:v>
      </x:c>
      <x:c r="E1036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037" ht="38" customHeight="1">
      <x:c r="A1037" s="3" t="str">
        <x:v>Лицей имени Кирилла и Мефодия</x:v>
      </x:c>
      <x:c r="B1037" s="3" t="str">
        <x:v>university-admissions</x:v>
      </x:c>
      <x:c r="C1037" s="3" t="n">
        <x:v>2024</x:v>
      </x:c>
      <x:c r="D1037" s="3" t="n">
        <x:v>149</x:v>
      </x:c>
      <x:c r="E1037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038" ht="38" customHeight="1">
      <x:c r="A1038" s="3" t="str">
        <x:v>Школа № 1573</x:v>
      </x:c>
      <x:c r="B1038" s="3" t="str">
        <x:v>university-admissions</x:v>
      </x:c>
      <x:c r="C1038" s="3" t="n">
        <x:v>2026</x:v>
      </x:c>
      <x:c r="D1038" s="3" t="n">
        <x:v>239</x:v>
      </x:c>
      <x:c r="E1038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039" ht="38" customHeight="1">
      <x:c r="A1039" s="3" t="str">
        <x:v>Школа № 1573</x:v>
      </x:c>
      <x:c r="B1039" s="3" t="str">
        <x:v>university-admissions</x:v>
      </x:c>
      <x:c r="C1039" s="3" t="n">
        <x:v>2025</x:v>
      </x:c>
      <x:c r="D1039" s="3" t="n">
        <x:v>246</x:v>
      </x:c>
      <x:c r="E1039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040" ht="38" customHeight="1">
      <x:c r="A1040" s="3" t="str">
        <x:v>Школа № 1573</x:v>
      </x:c>
      <x:c r="B1040" s="3" t="str">
        <x:v>university-admissions</x:v>
      </x:c>
      <x:c r="C1040" s="3" t="n">
        <x:v>2024</x:v>
      </x:c>
      <x:c r="D1040" s="3" t="n">
        <x:v>174</x:v>
      </x:c>
      <x:c r="E1040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041" ht="38" customHeight="1">
      <x:c r="A1041" s="3" t="str">
        <x:v>Школа в Некрасовке</x:v>
      </x:c>
      <x:c r="B1041" s="3" t="str">
        <x:v>university-admissions</x:v>
      </x:c>
      <x:c r="C1041" s="3" t="n">
        <x:v>2026</x:v>
      </x:c>
      <x:c r="D1041" s="3" t="n">
        <x:v>240</x:v>
      </x:c>
      <x:c r="E1041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042" ht="38" customHeight="1">
      <x:c r="A1042" s="3" t="str">
        <x:v>Школа в Некрасовке</x:v>
      </x:c>
      <x:c r="B1042" s="3" t="str">
        <x:v>university-admissions</x:v>
      </x:c>
      <x:c r="C1042" s="3" t="n">
        <x:v>2025</x:v>
      </x:c>
      <x:c r="D1042" s="3" t="n">
        <x:v>284</x:v>
      </x:c>
      <x:c r="E1042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043" ht="38" customHeight="1">
      <x:c r="A1043" s="3" t="str">
        <x:v>Школа в Некрасовке</x:v>
      </x:c>
      <x:c r="B1043" s="3" t="str">
        <x:v>university-admissions</x:v>
      </x:c>
      <x:c r="C1043" s="3" t="n">
        <x:v>2024</x:v>
      </x:c>
      <x:c r="D1043" s="3" t="n">
        <x:v>249</x:v>
      </x:c>
      <x:c r="E1043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044" ht="38" customHeight="1">
      <x:c r="A1044" s="3" t="str">
        <x:v>Школа № 146 с углубленным изучением математики, физики, информатики</x:v>
      </x:c>
      <x:c r="B1044" s="3" t="str">
        <x:v>university-admissions</x:v>
      </x:c>
      <x:c r="C1044" s="3" t="n">
        <x:v>2026</x:v>
      </x:c>
      <x:c r="D1044" s="3" t="n">
        <x:v>241</x:v>
      </x:c>
      <x:c r="E1044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045" ht="38" customHeight="1">
      <x:c r="A1045" s="3" t="str">
        <x:v>Школа № 146 с углубленным изучением математики, физики, информатики</x:v>
      </x:c>
      <x:c r="B1045" s="3" t="str">
        <x:v>university-admissions</x:v>
      </x:c>
      <x:c r="C1045" s="3" t="n">
        <x:v>2025</x:v>
      </x:c>
      <x:c r="D1045" s="3" t="n">
        <x:v>233</x:v>
      </x:c>
      <x:c r="E1045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046" ht="38" customHeight="1">
      <x:c r="A1046" s="3" t="str">
        <x:v>Школа № 146 с углубленным изучением математики, физики, информатики</x:v>
      </x:c>
      <x:c r="B1046" s="3" t="str">
        <x:v>university-admissions</x:v>
      </x:c>
      <x:c r="C1046" s="3" t="n">
        <x:v>2024</x:v>
      </x:c>
      <x:c r="D1046" s="3" t="n">
        <x:v>130</x:v>
      </x:c>
      <x:c r="E1046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047" ht="38" customHeight="1">
      <x:c r="A1047" s="3" t="str">
        <x:v>Школа № 146 с углубленным изучением математики, физики, информатики</x:v>
      </x:c>
      <x:c r="B1047" s="3" t="str">
        <x:v>competitiveness</x:v>
      </x:c>
      <x:c r="C1047" s="3" t="n">
        <x:v>2024</x:v>
      </x:c>
      <x:c r="D1047" s="3" t="n">
        <x:v>69</x:v>
      </x:c>
      <x:c r="E1047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048" ht="38" customHeight="1">
      <x:c r="A1048" s="3" t="str">
        <x:v>Школа № 146 с углубленным изучением математики, физики, информатики</x:v>
      </x:c>
      <x:c r="B1048" s="3" t="str">
        <x:v>Олимпиадный: Математика</x:v>
      </x:c>
      <x:c r="C1048" s="3" t="str">
        <x:v>2023/24</x:v>
      </x:c>
      <x:c r="D1048" s="3" t="str">
        <x:v>Высокие результаты</x:v>
      </x:c>
      <x:c r="E1048" s="10" t="str">
        <x:f>IFERROR(HYPERLINK("https://olimpiada.ru/article/1143","https://olimpiada.ru/article/1143"),"https://olimpiada.ru/article/1143")</x:f>
        <x:v>https://olimpiada.ru/article/1143</x:v>
      </x:c>
    </x:row>
    <x:row r="1049" ht="38" customHeight="1">
      <x:c r="A1049" s="3" t="str">
        <x:v>Гимназия № 39 имени Файзуллина Агзама Шакировича</x:v>
      </x:c>
      <x:c r="B1049" s="3" t="str">
        <x:v>university-admissions</x:v>
      </x:c>
      <x:c r="C1049" s="3" t="n">
        <x:v>2026</x:v>
      </x:c>
      <x:c r="D1049" s="3" t="n">
        <x:v>242</x:v>
      </x:c>
      <x:c r="E1049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050" ht="38" customHeight="1">
      <x:c r="A1050" s="3" t="str">
        <x:v>Гимназия № 39 имени Файзуллина Агзама Шакировича</x:v>
      </x:c>
      <x:c r="B1050" s="3" t="str">
        <x:v>university-admissions</x:v>
      </x:c>
      <x:c r="C1050" s="3" t="n">
        <x:v>2025</x:v>
      </x:c>
      <x:c r="D1050" s="3" t="n">
        <x:v>228</x:v>
      </x:c>
      <x:c r="E1050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051" ht="38" customHeight="1">
      <x:c r="A1051" s="3" t="str">
        <x:v>Гимназия № 39 имени Файзуллина Агзама Шакировича</x:v>
      </x:c>
      <x:c r="B1051" s="3" t="str">
        <x:v>university-admissions</x:v>
      </x:c>
      <x:c r="C1051" s="3" t="n">
        <x:v>2024</x:v>
      </x:c>
      <x:c r="D1051" s="3" t="n">
        <x:v>215</x:v>
      </x:c>
      <x:c r="E1051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052" ht="38" customHeight="1">
      <x:c r="A1052" s="3" t="str">
        <x:v>Школа № 1504</x:v>
      </x:c>
      <x:c r="B1052" s="3" t="str">
        <x:v>university-admissions</x:v>
      </x:c>
      <x:c r="C1052" s="3" t="n">
        <x:v>2026</x:v>
      </x:c>
      <x:c r="D1052" s="3" t="n">
        <x:v>243</x:v>
      </x:c>
      <x:c r="E1052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053" ht="38" customHeight="1">
      <x:c r="A1053" s="3" t="str">
        <x:v>Школа № 1504</x:v>
      </x:c>
      <x:c r="B1053" s="3" t="str">
        <x:v>university-admissions</x:v>
      </x:c>
      <x:c r="C1053" s="3" t="n">
        <x:v>2025</x:v>
      </x:c>
      <x:c r="D1053" s="3" t="n">
        <x:v>266</x:v>
      </x:c>
      <x:c r="E1053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054" ht="38" customHeight="1">
      <x:c r="A1054" s="3" t="str">
        <x:v>Школа № 1504</x:v>
      </x:c>
      <x:c r="B1054" s="3" t="str">
        <x:v>university-admissions</x:v>
      </x:c>
      <x:c r="C1054" s="3" t="n">
        <x:v>2024</x:v>
      </x:c>
      <x:c r="D1054" s="3" t="n">
        <x:v>287</x:v>
      </x:c>
      <x:c r="E1054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055" ht="38" customHeight="1">
      <x:c r="A1055" s="3" t="str">
        <x:v>Средняя школа № 151</x:v>
      </x:c>
      <x:c r="B1055" s="3" t="str">
        <x:v>university-admissions</x:v>
      </x:c>
      <x:c r="C1055" s="3" t="n">
        <x:v>2026</x:v>
      </x:c>
      <x:c r="D1055" s="3" t="n">
        <x:v>244</x:v>
      </x:c>
      <x:c r="E1055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056" ht="38" customHeight="1">
      <x:c r="A1056" s="3" t="str">
        <x:v>Средняя школа № 151</x:v>
      </x:c>
      <x:c r="B1056" s="3" t="str">
        <x:v>university-admissions</x:v>
      </x:c>
      <x:c r="C1056" s="3" t="n">
        <x:v>2025</x:v>
      </x:c>
      <x:c r="D1056" s="3" t="n">
        <x:v>294</x:v>
      </x:c>
      <x:c r="E1056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057" ht="38" customHeight="1">
      <x:c r="A1057" s="3" t="str">
        <x:v>Школа № 853</x:v>
      </x:c>
      <x:c r="B1057" s="3" t="str">
        <x:v>university-admissions</x:v>
      </x:c>
      <x:c r="C1057" s="3" t="n">
        <x:v>2026</x:v>
      </x:c>
      <x:c r="D1057" s="3" t="n">
        <x:v>245</x:v>
      </x:c>
      <x:c r="E1057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058" ht="38" customHeight="1">
      <x:c r="A1058" s="3" t="str">
        <x:v>Школа № 853</x:v>
      </x:c>
      <x:c r="B1058" s="3" t="str">
        <x:v>university-admissions</x:v>
      </x:c>
      <x:c r="C1058" s="3" t="n">
        <x:v>2025</x:v>
      </x:c>
      <x:c r="D1058" s="3" t="n">
        <x:v>175</x:v>
      </x:c>
      <x:c r="E1058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059" ht="38" customHeight="1">
      <x:c r="A1059" s="3" t="str">
        <x:v>Школа № 853</x:v>
      </x:c>
      <x:c r="B1059" s="3" t="str">
        <x:v>university-admissions</x:v>
      </x:c>
      <x:c r="C1059" s="3" t="n">
        <x:v>2024</x:v>
      </x:c>
      <x:c r="D1059" s="3" t="n">
        <x:v>180</x:v>
      </x:c>
      <x:c r="E1059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060" ht="38" customHeight="1">
      <x:c r="A1060" s="3" t="str">
        <x:v>Лицей №1 имени А. С. Пушкина</x:v>
      </x:c>
      <x:c r="B1060" s="3" t="str">
        <x:v>university-admissions</x:v>
      </x:c>
      <x:c r="C1060" s="3" t="n">
        <x:v>2026</x:v>
      </x:c>
      <x:c r="D1060" s="3" t="n">
        <x:v>246</x:v>
      </x:c>
      <x:c r="E106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061" ht="38" customHeight="1">
      <x:c r="A1061" s="3" t="str">
        <x:v>Лицей №1 имени А. С. Пушкина</x:v>
      </x:c>
      <x:c r="B1061" s="3" t="str">
        <x:v>university-admissions</x:v>
      </x:c>
      <x:c r="C1061" s="3" t="n">
        <x:v>2025</x:v>
      </x:c>
      <x:c r="D1061" s="3" t="n">
        <x:v>278</x:v>
      </x:c>
      <x:c r="E106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062" ht="38" customHeight="1">
      <x:c r="A1062" s="3" t="str">
        <x:v>Лицей №1 имени А. С. Пушкина</x:v>
      </x:c>
      <x:c r="B1062" s="3" t="str">
        <x:v>university-admissions</x:v>
      </x:c>
      <x:c r="C1062" s="3" t="n">
        <x:v>2024</x:v>
      </x:c>
      <x:c r="D1062" s="3" t="n">
        <x:v>236</x:v>
      </x:c>
      <x:c r="E106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063" ht="38" customHeight="1">
      <x:c r="A1063" s="3" t="str">
        <x:v>Лицей №1 имени А. С. Пушкина</x:v>
      </x:c>
      <x:c r="B1063" s="3" t="str">
        <x:v>Олимпиадный: Математика</x:v>
      </x:c>
      <x:c r="C1063" s="3" t="str">
        <x:v>2023/24</x:v>
      </x:c>
      <x:c r="D1063" s="3" t="str">
        <x:v>Высокие результаты</x:v>
      </x:c>
      <x:c r="E1063" s="10" t="str">
        <x:f>IFERROR(HYPERLINK("https://olimpiada.ru/article/1143","https://olimpiada.ru/article/1143"),"https://olimpiada.ru/article/1143")</x:f>
        <x:v>https://olimpiada.ru/article/1143</x:v>
      </x:c>
    </x:row>
    <x:row r="1064" ht="38" customHeight="1">
      <x:c r="A1064" s="3" t="str">
        <x:v>Лицей № 11 (Челябинск)</x:v>
      </x:c>
      <x:c r="B1064" s="3" t="str">
        <x:v>university-admissions</x:v>
      </x:c>
      <x:c r="C1064" s="3" t="n">
        <x:v>2026</x:v>
      </x:c>
      <x:c r="D1064" s="3" t="n">
        <x:v>247</x:v>
      </x:c>
      <x:c r="E1064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065" ht="38" customHeight="1">
      <x:c r="A1065" s="3" t="str">
        <x:v>Лицей № 11 (Челябинск)</x:v>
      </x:c>
      <x:c r="B1065" s="3" t="str">
        <x:v>university-admissions</x:v>
      </x:c>
      <x:c r="C1065" s="3" t="n">
        <x:v>2025</x:v>
      </x:c>
      <x:c r="D1065" s="3" t="n">
        <x:v>300</x:v>
      </x:c>
      <x:c r="E1065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066" ht="38" customHeight="1">
      <x:c r="A1066" s="3" t="str">
        <x:v>Школа № 2030</x:v>
      </x:c>
      <x:c r="B1066" s="3" t="str">
        <x:v>university-admissions</x:v>
      </x:c>
      <x:c r="C1066" s="3" t="n">
        <x:v>2026</x:v>
      </x:c>
      <x:c r="D1066" s="3" t="n">
        <x:v>248</x:v>
      </x:c>
      <x:c r="E1066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067" ht="38" customHeight="1">
      <x:c r="A1067" s="3" t="str">
        <x:v>Школа № 2030</x:v>
      </x:c>
      <x:c r="B1067" s="3" t="str">
        <x:v>university-admissions</x:v>
      </x:c>
      <x:c r="C1067" s="3" t="n">
        <x:v>2025</x:v>
      </x:c>
      <x:c r="D1067" s="3" t="n">
        <x:v>185</x:v>
      </x:c>
      <x:c r="E1067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068" ht="38" customHeight="1">
      <x:c r="A1068" s="3" t="str">
        <x:v>Школа № 2030</x:v>
      </x:c>
      <x:c r="B1068" s="3" t="str">
        <x:v>university-admissions</x:v>
      </x:c>
      <x:c r="C1068" s="3" t="n">
        <x:v>2024</x:v>
      </x:c>
      <x:c r="D1068" s="3" t="n">
        <x:v>183</x:v>
      </x:c>
      <x:c r="E1068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069" ht="38" customHeight="1">
      <x:c r="A1069" s="3" t="str">
        <x:v>Школа № 1748 "Вертикаль"</x:v>
      </x:c>
      <x:c r="B1069" s="3" t="str">
        <x:v>university-admissions</x:v>
      </x:c>
      <x:c r="C1069" s="3" t="n">
        <x:v>2026</x:v>
      </x:c>
      <x:c r="D1069" s="3" t="n">
        <x:v>249</x:v>
      </x:c>
      <x:c r="E1069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070" ht="38" customHeight="1">
      <x:c r="A1070" s="3" t="str">
        <x:v>Школа № 1748 "Вертикаль"</x:v>
      </x:c>
      <x:c r="B1070" s="3" t="str">
        <x:v>university-admissions</x:v>
      </x:c>
      <x:c r="C1070" s="3" t="n">
        <x:v>2025</x:v>
      </x:c>
      <x:c r="D1070" s="3" t="n">
        <x:v>241</x:v>
      </x:c>
      <x:c r="E1070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071" ht="38" customHeight="1">
      <x:c r="A1071" s="3" t="str">
        <x:v>Школа № 1358</x:v>
      </x:c>
      <x:c r="B1071" s="3" t="str">
        <x:v>university-admissions</x:v>
      </x:c>
      <x:c r="C1071" s="3" t="n">
        <x:v>2026</x:v>
      </x:c>
      <x:c r="D1071" s="3" t="n">
        <x:v>250</x:v>
      </x:c>
      <x:c r="E1071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072" ht="38" customHeight="1">
      <x:c r="A1072" s="3" t="str">
        <x:v>Школа № 1358</x:v>
      </x:c>
      <x:c r="B1072" s="3" t="str">
        <x:v>university-admissions</x:v>
      </x:c>
      <x:c r="C1072" s="3" t="n">
        <x:v>2025</x:v>
      </x:c>
      <x:c r="D1072" s="3" t="n">
        <x:v>219</x:v>
      </x:c>
      <x:c r="E1072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073" ht="38" customHeight="1">
      <x:c r="A1073" s="3" t="str">
        <x:v>Школа № 1358</x:v>
      </x:c>
      <x:c r="B1073" s="3" t="str">
        <x:v>university-admissions</x:v>
      </x:c>
      <x:c r="C1073" s="3" t="n">
        <x:v>2024</x:v>
      </x:c>
      <x:c r="D1073" s="3" t="n">
        <x:v>242</x:v>
      </x:c>
      <x:c r="E1073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074" ht="38" customHeight="1">
      <x:c r="A1074" s="3" t="str">
        <x:v>Международная Школа Смешанного Обучения (ex. Наши Пенаты)</x:v>
      </x:c>
      <x:c r="B1074" s="3" t="str">
        <x:v>university-admissions</x:v>
      </x:c>
      <x:c r="C1074" s="3" t="n">
        <x:v>2026</x:v>
      </x:c>
      <x:c r="D1074" s="3" t="n">
        <x:v>251</x:v>
      </x:c>
      <x:c r="E1074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075" ht="38" customHeight="1">
      <x:c r="A1075" s="3" t="str">
        <x:v>Международная Школа Смешанного Обучения (ex. Наши Пенаты)</x:v>
      </x:c>
      <x:c r="B1075" s="3" t="str">
        <x:v>university-admissions</x:v>
      </x:c>
      <x:c r="C1075" s="3" t="n">
        <x:v>2025</x:v>
      </x:c>
      <x:c r="D1075" s="3" t="n">
        <x:v>291</x:v>
      </x:c>
      <x:c r="E1075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076" ht="38" customHeight="1">
      <x:c r="A1076" s="3" t="str">
        <x:v>Гимназия им. академика Н.Г. Басова при ВГУ</x:v>
      </x:c>
      <x:c r="B1076" s="3" t="str">
        <x:v>university-admissions</x:v>
      </x:c>
      <x:c r="C1076" s="3" t="n">
        <x:v>2026</x:v>
      </x:c>
      <x:c r="D1076" s="3" t="n">
        <x:v>252</x:v>
      </x:c>
      <x:c r="E1076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077" ht="38" customHeight="1">
      <x:c r="A1077" s="3" t="str">
        <x:v>Гимназия им. академика Н.Г. Басова при ВГУ</x:v>
      </x:c>
      <x:c r="B1077" s="3" t="str">
        <x:v>university-admissions</x:v>
      </x:c>
      <x:c r="C1077" s="3" t="n">
        <x:v>2025</x:v>
      </x:c>
      <x:c r="D1077" s="3" t="n">
        <x:v>150</x:v>
      </x:c>
      <x:c r="E1077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078" ht="38" customHeight="1">
      <x:c r="A1078" s="3" t="str">
        <x:v>Гимназия им. академика Н.Г. Басова при ВГУ</x:v>
      </x:c>
      <x:c r="B1078" s="3" t="str">
        <x:v>university-admissions</x:v>
      </x:c>
      <x:c r="C1078" s="3" t="n">
        <x:v>2024</x:v>
      </x:c>
      <x:c r="D1078" s="3" t="n">
        <x:v>103</x:v>
      </x:c>
      <x:c r="E1078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079" ht="38" customHeight="1">
      <x:c r="A1079" s="3" t="str">
        <x:v>Лицей КЭО</x:v>
      </x:c>
      <x:c r="B1079" s="3" t="str">
        <x:v>university-admissions</x:v>
      </x:c>
      <x:c r="C1079" s="3" t="n">
        <x:v>2026</x:v>
      </x:c>
      <x:c r="D1079" s="3" t="n">
        <x:v>253</x:v>
      </x:c>
      <x:c r="E1079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080" ht="38" customHeight="1">
      <x:c r="A1080" s="3" t="str">
        <x:v>Лицей КЭО</x:v>
      </x:c>
      <x:c r="B1080" s="3" t="str">
        <x:v>competitiveness</x:v>
      </x:c>
      <x:c r="C1080" s="3" t="n">
        <x:v>2026</x:v>
      </x:c>
      <x:c r="D1080" s="3" t="n">
        <x:v>14</x:v>
      </x:c>
      <x:c r="E1080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081" ht="38" customHeight="1">
      <x:c r="A1081" s="3" t="str">
        <x:v>Лицей КЭО</x:v>
      </x:c>
      <x:c r="B1081" s="3" t="str">
        <x:v>university-admissions</x:v>
      </x:c>
      <x:c r="C1081" s="3" t="n">
        <x:v>2025</x:v>
      </x:c>
      <x:c r="D1081" s="3" t="n">
        <x:v>210</x:v>
      </x:c>
      <x:c r="E108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082" ht="38" customHeight="1">
      <x:c r="A1082" s="3" t="str">
        <x:v>Лицей КЭО</x:v>
      </x:c>
      <x:c r="B1082" s="3" t="str">
        <x:v>competitiveness</x:v>
      </x:c>
      <x:c r="C1082" s="3" t="n">
        <x:v>2025</x:v>
      </x:c>
      <x:c r="D1082" s="3" t="n">
        <x:v>15</x:v>
      </x:c>
      <x:c r="E1082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083" ht="38" customHeight="1">
      <x:c r="A1083" s="3" t="str">
        <x:v>Лицей КЭО</x:v>
      </x:c>
      <x:c r="B1083" s="3" t="str">
        <x:v>university-admissions</x:v>
      </x:c>
      <x:c r="C1083" s="3" t="n">
        <x:v>2024</x:v>
      </x:c>
      <x:c r="D1083" s="3" t="n">
        <x:v>170</x:v>
      </x:c>
      <x:c r="E1083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084" ht="38" customHeight="1">
      <x:c r="A1084" s="3" t="str">
        <x:v>Лицей КЭО</x:v>
      </x:c>
      <x:c r="B1084" s="3" t="str">
        <x:v>competitiveness</x:v>
      </x:c>
      <x:c r="C1084" s="3" t="n">
        <x:v>2024</x:v>
      </x:c>
      <x:c r="D1084" s="3" t="n">
        <x:v>8</x:v>
      </x:c>
      <x:c r="E1084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085" ht="38" customHeight="1">
      <x:c r="A1085" s="3" t="str">
        <x:v>Лицей КЭО</x:v>
      </x:c>
      <x:c r="B1085" s="3" t="str">
        <x:v>Олимпиадный: Общий рейтинг</x:v>
      </x:c>
      <x:c r="C1085" s="3" t="str">
        <x:v>2023/24</x:v>
      </x:c>
      <x:c r="D1085" s="3" t="str">
        <x:v>22</x:v>
      </x:c>
      <x:c r="E1085" s="10" t="str">
        <x:f>IFERROR(HYPERLINK("https://olimpiada.ru/article/1143","https://olimpiada.ru/article/1143"),"https://olimpiada.ru/article/1143")</x:f>
        <x:v>https://olimpiada.ru/article/1143</x:v>
      </x:c>
    </x:row>
    <x:row r="1086" ht="38" customHeight="1">
      <x:c r="A1086" s="3" t="str">
        <x:v>Ульяновский городской лицей при УлГТУ</x:v>
      </x:c>
      <x:c r="B1086" s="3" t="str">
        <x:v>university-admissions</x:v>
      </x:c>
      <x:c r="C1086" s="3" t="n">
        <x:v>2026</x:v>
      </x:c>
      <x:c r="D1086" s="3" t="n">
        <x:v>254</x:v>
      </x:c>
      <x:c r="E1086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087" ht="38" customHeight="1">
      <x:c r="A1087" s="3" t="str">
        <x:v>Ульяновский городской лицей при УлГТУ</x:v>
      </x:c>
      <x:c r="B1087" s="3" t="str">
        <x:v>Олимпиадный: Математика</x:v>
      </x:c>
      <x:c r="C1087" s="3" t="str">
        <x:v>2023/24</x:v>
      </x:c>
      <x:c r="D1087" s="3" t="str">
        <x:v>Высокие результаты</x:v>
      </x:c>
      <x:c r="E1087" s="10" t="str">
        <x:f>IFERROR(HYPERLINK("https://olimpiada.ru/article/1143","https://olimpiada.ru/article/1143"),"https://olimpiada.ru/article/1143")</x:f>
        <x:v>https://olimpiada.ru/article/1143</x:v>
      </x:c>
    </x:row>
    <x:row r="1088" ht="38" customHeight="1">
      <x:c r="A1088" s="3" t="str">
        <x:v>Школа № 1519</x:v>
      </x:c>
      <x:c r="B1088" s="3" t="str">
        <x:v>university-admissions</x:v>
      </x:c>
      <x:c r="C1088" s="3" t="n">
        <x:v>2026</x:v>
      </x:c>
      <x:c r="D1088" s="3" t="n">
        <x:v>255</x:v>
      </x:c>
      <x:c r="E1088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089" ht="38" customHeight="1">
      <x:c r="A1089" s="3" t="str">
        <x:v>Школа № 1519</x:v>
      </x:c>
      <x:c r="B1089" s="3" t="str">
        <x:v>university-admissions</x:v>
      </x:c>
      <x:c r="C1089" s="3" t="n">
        <x:v>2025</x:v>
      </x:c>
      <x:c r="D1089" s="3" t="n">
        <x:v>264</x:v>
      </x:c>
      <x:c r="E1089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090" ht="38" customHeight="1">
      <x:c r="A1090" s="3" t="str">
        <x:v>Гимназия № 5 (Екатеринбург)</x:v>
      </x:c>
      <x:c r="B1090" s="3" t="str">
        <x:v>university-admissions</x:v>
      </x:c>
      <x:c r="C1090" s="3" t="n">
        <x:v>2026</x:v>
      </x:c>
      <x:c r="D1090" s="3" t="n">
        <x:v>256</x:v>
      </x:c>
      <x:c r="E109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091" ht="38" customHeight="1">
      <x:c r="A1091" s="3" t="str">
        <x:v>Гимназия № 5 (Екатеринбург)</x:v>
      </x:c>
      <x:c r="B1091" s="3" t="str">
        <x:v>university-admissions</x:v>
      </x:c>
      <x:c r="C1091" s="3" t="n">
        <x:v>2025</x:v>
      </x:c>
      <x:c r="D1091" s="3" t="n">
        <x:v>237</x:v>
      </x:c>
      <x:c r="E109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092" ht="38" customHeight="1">
      <x:c r="A1092" s="3" t="str">
        <x:v>Гимназия № 5 (Екатеринбург)</x:v>
      </x:c>
      <x:c r="B1092" s="3" t="str">
        <x:v>university-admissions</x:v>
      </x:c>
      <x:c r="C1092" s="3" t="n">
        <x:v>2024</x:v>
      </x:c>
      <x:c r="D1092" s="3" t="n">
        <x:v>175</x:v>
      </x:c>
      <x:c r="E109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093" ht="38" customHeight="1">
      <x:c r="A1093" s="3" t="str">
        <x:v>Школа № 1195</x:v>
      </x:c>
      <x:c r="B1093" s="3" t="str">
        <x:v>university-admissions</x:v>
      </x:c>
      <x:c r="C1093" s="3" t="n">
        <x:v>2026</x:v>
      </x:c>
      <x:c r="D1093" s="3" t="n">
        <x:v>257</x:v>
      </x:c>
      <x:c r="E1093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094" ht="38" customHeight="1">
      <x:c r="A1094" s="3" t="str">
        <x:v>Школа № 1195</x:v>
      </x:c>
      <x:c r="B1094" s="3" t="str">
        <x:v>university-admissions</x:v>
      </x:c>
      <x:c r="C1094" s="3" t="n">
        <x:v>2025</x:v>
      </x:c>
      <x:c r="D1094" s="3" t="n">
        <x:v>240</x:v>
      </x:c>
      <x:c r="E109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095" ht="38" customHeight="1">
      <x:c r="A1095" s="3" t="str">
        <x:v>Школа № 1195</x:v>
      </x:c>
      <x:c r="B1095" s="3" t="str">
        <x:v>university-admissions</x:v>
      </x:c>
      <x:c r="C1095" s="3" t="n">
        <x:v>2024</x:v>
      </x:c>
      <x:c r="D1095" s="3" t="n">
        <x:v>210</x:v>
      </x:c>
      <x:c r="E109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096" ht="38" customHeight="1">
      <x:c r="A1096" s="3" t="str">
        <x:v>Гимназия № 1 (Владивосток)</x:v>
      </x:c>
      <x:c r="B1096" s="3" t="str">
        <x:v>university-admissions</x:v>
      </x:c>
      <x:c r="C1096" s="3" t="n">
        <x:v>2026</x:v>
      </x:c>
      <x:c r="D1096" s="3" t="n">
        <x:v>258</x:v>
      </x:c>
      <x:c r="E1096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097" ht="38" customHeight="1">
      <x:c r="A1097" s="3" t="str">
        <x:v>Гимназия № 1 (Владивосток)</x:v>
      </x:c>
      <x:c r="B1097" s="3" t="str">
        <x:v>university-admissions</x:v>
      </x:c>
      <x:c r="C1097" s="3" t="n">
        <x:v>2024</x:v>
      </x:c>
      <x:c r="D1097" s="3" t="n">
        <x:v>231</x:v>
      </x:c>
      <x:c r="E1097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098" ht="38" customHeight="1">
      <x:c r="A1098" s="3" t="str">
        <x:v>Образовательный комплекс №8</x:v>
      </x:c>
      <x:c r="B1098" s="3" t="str">
        <x:v>university-admissions</x:v>
      </x:c>
      <x:c r="C1098" s="3" t="n">
        <x:v>2026</x:v>
      </x:c>
      <x:c r="D1098" s="3" t="n">
        <x:v>259</x:v>
      </x:c>
      <x:c r="E1098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099" ht="38" customHeight="1">
      <x:c r="A1099" s="3" t="str">
        <x:v>Образовательный комплекс №8</x:v>
      </x:c>
      <x:c r="B1099" s="3" t="str">
        <x:v>university-admissions</x:v>
      </x:c>
      <x:c r="C1099" s="3" t="n">
        <x:v>2024</x:v>
      </x:c>
      <x:c r="D1099" s="3" t="n">
        <x:v>276</x:v>
      </x:c>
      <x:c r="E1099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100" ht="38" customHeight="1">
      <x:c r="A1100" s="3" t="str">
        <x:v>Школа № 1287</x:v>
      </x:c>
      <x:c r="B1100" s="3" t="str">
        <x:v>university-admissions</x:v>
      </x:c>
      <x:c r="C1100" s="3" t="n">
        <x:v>2026</x:v>
      </x:c>
      <x:c r="D1100" s="3" t="n">
        <x:v>260</x:v>
      </x:c>
      <x:c r="E110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101" ht="38" customHeight="1">
      <x:c r="A1101" s="3" t="str">
        <x:v>Школа № 1287</x:v>
      </x:c>
      <x:c r="B1101" s="3" t="str">
        <x:v>university-admissions</x:v>
      </x:c>
      <x:c r="C1101" s="3" t="n">
        <x:v>2025</x:v>
      </x:c>
      <x:c r="D1101" s="3" t="n">
        <x:v>193</x:v>
      </x:c>
      <x:c r="E110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102" ht="38" customHeight="1">
      <x:c r="A1102" s="3" t="str">
        <x:v>Школа № 1287</x:v>
      </x:c>
      <x:c r="B1102" s="3" t="str">
        <x:v>university-admissions</x:v>
      </x:c>
      <x:c r="C1102" s="3" t="n">
        <x:v>2024</x:v>
      </x:c>
      <x:c r="D1102" s="3" t="n">
        <x:v>148</x:v>
      </x:c>
      <x:c r="E110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103" ht="38" customHeight="1">
      <x:c r="A1103" s="3" t="str">
        <x:v>Экономико-математический лицей № 29</x:v>
      </x:c>
      <x:c r="B1103" s="3" t="str">
        <x:v>university-admissions</x:v>
      </x:c>
      <x:c r="C1103" s="3" t="n">
        <x:v>2026</x:v>
      </x:c>
      <x:c r="D1103" s="3" t="n">
        <x:v>261</x:v>
      </x:c>
      <x:c r="E1103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104" ht="38" customHeight="1">
      <x:c r="A1104" s="3" t="str">
        <x:v>Экономико-математический лицей № 29</x:v>
      </x:c>
      <x:c r="B1104" s="3" t="str">
        <x:v>competitiveness</x:v>
      </x:c>
      <x:c r="C1104" s="3" t="n">
        <x:v>2026</x:v>
      </x:c>
      <x:c r="D1104" s="3" t="n">
        <x:v>72</x:v>
      </x:c>
      <x:c r="E1104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105" ht="38" customHeight="1">
      <x:c r="A1105" s="3" t="str">
        <x:v>Экономико-математический лицей № 29</x:v>
      </x:c>
      <x:c r="B1105" s="3" t="str">
        <x:v>university-admissions</x:v>
      </x:c>
      <x:c r="C1105" s="3" t="n">
        <x:v>2025</x:v>
      </x:c>
      <x:c r="D1105" s="3" t="n">
        <x:v>222</x:v>
      </x:c>
      <x:c r="E1105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106" ht="38" customHeight="1">
      <x:c r="A1106" s="3" t="str">
        <x:v>Экономико-математический лицей № 29</x:v>
      </x:c>
      <x:c r="B1106" s="3" t="str">
        <x:v>competitiveness</x:v>
      </x:c>
      <x:c r="C1106" s="3" t="n">
        <x:v>2025</x:v>
      </x:c>
      <x:c r="D1106" s="3" t="n">
        <x:v>54</x:v>
      </x:c>
      <x:c r="E1106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107" ht="38" customHeight="1">
      <x:c r="A1107" s="3" t="str">
        <x:v>Экономико-математический лицей № 29</x:v>
      </x:c>
      <x:c r="B1107" s="3" t="str">
        <x:v>university-admissions</x:v>
      </x:c>
      <x:c r="C1107" s="3" t="n">
        <x:v>2024</x:v>
      </x:c>
      <x:c r="D1107" s="3" t="n">
        <x:v>252</x:v>
      </x:c>
      <x:c r="E1107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108" ht="38" customHeight="1">
      <x:c r="A1108" s="3" t="str">
        <x:v>Экономико-математический лицей № 29</x:v>
      </x:c>
      <x:c r="B1108" s="3" t="str">
        <x:v>competitiveness</x:v>
      </x:c>
      <x:c r="C1108" s="3" t="n">
        <x:v>2024</x:v>
      </x:c>
      <x:c r="D1108" s="3" t="n">
        <x:v>57</x:v>
      </x:c>
      <x:c r="E1108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109" ht="38" customHeight="1">
      <x:c r="A1109" s="3" t="str">
        <x:v>Экономико-математический лицей № 29</x:v>
      </x:c>
      <x:c r="B1109" s="3" t="str">
        <x:v>Олимпиадный: Математика</x:v>
      </x:c>
      <x:c r="C1109" s="3" t="str">
        <x:v>2023/24</x:v>
      </x:c>
      <x:c r="D1109" s="3" t="str">
        <x:v>Высокие результаты</x:v>
      </x:c>
      <x:c r="E1109" s="10" t="str">
        <x:f>IFERROR(HYPERLINK("https://olimpiada.ru/article/1143","https://olimpiada.ru/article/1143"),"https://olimpiada.ru/article/1143")</x:f>
        <x:v>https://olimpiada.ru/article/1143</x:v>
      </x:c>
    </x:row>
    <x:row r="1110" ht="38" customHeight="1">
      <x:c r="A1110" s="3" t="str">
        <x:v>Школа "Интеллектуал"</x:v>
      </x:c>
      <x:c r="B1110" s="3" t="str">
        <x:v>university-admissions</x:v>
      </x:c>
      <x:c r="C1110" s="3" t="n">
        <x:v>2026</x:v>
      </x:c>
      <x:c r="D1110" s="3" t="n">
        <x:v>262</x:v>
      </x:c>
      <x:c r="E111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111" ht="38" customHeight="1">
      <x:c r="A1111" s="3" t="str">
        <x:v>Школа "Интеллектуал"</x:v>
      </x:c>
      <x:c r="B1111" s="3" t="str">
        <x:v>competitiveness</x:v>
      </x:c>
      <x:c r="C1111" s="3" t="n">
        <x:v>2026</x:v>
      </x:c>
      <x:c r="D1111" s="3" t="n">
        <x:v>31</x:v>
      </x:c>
      <x:c r="E1111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112" ht="38" customHeight="1">
      <x:c r="A1112" s="3" t="str">
        <x:v>Школа "Интеллектуал"</x:v>
      </x:c>
      <x:c r="B1112" s="3" t="str">
        <x:v>university-admissions</x:v>
      </x:c>
      <x:c r="C1112" s="3" t="n">
        <x:v>2025</x:v>
      </x:c>
      <x:c r="D1112" s="3" t="n">
        <x:v>211</x:v>
      </x:c>
      <x:c r="E1112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113" ht="38" customHeight="1">
      <x:c r="A1113" s="3" t="str">
        <x:v>Школа "Интеллектуал"</x:v>
      </x:c>
      <x:c r="B1113" s="3" t="str">
        <x:v>competitiveness</x:v>
      </x:c>
      <x:c r="C1113" s="3" t="n">
        <x:v>2025</x:v>
      </x:c>
      <x:c r="D1113" s="3" t="n">
        <x:v>24</x:v>
      </x:c>
      <x:c r="E1113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114" ht="38" customHeight="1">
      <x:c r="A1114" s="3" t="str">
        <x:v>Школа "Интеллектуал"</x:v>
      </x:c>
      <x:c r="B1114" s="3" t="str">
        <x:v>university-admissions</x:v>
      </x:c>
      <x:c r="C1114" s="3" t="n">
        <x:v>2024</x:v>
      </x:c>
      <x:c r="D1114" s="3" t="n">
        <x:v>245</x:v>
      </x:c>
      <x:c r="E1114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115" ht="38" customHeight="1">
      <x:c r="A1115" s="3" t="str">
        <x:v>Школа "Интеллектуал"</x:v>
      </x:c>
      <x:c r="B1115" s="3" t="str">
        <x:v>competitiveness</x:v>
      </x:c>
      <x:c r="C1115" s="3" t="n">
        <x:v>2024</x:v>
      </x:c>
      <x:c r="D1115" s="3" t="n">
        <x:v>37</x:v>
      </x:c>
      <x:c r="E1115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116" ht="38" customHeight="1">
      <x:c r="A1116" s="3" t="str">
        <x:v>Средняя школа № 149</x:v>
      </x:c>
      <x:c r="B1116" s="3" t="str">
        <x:v>university-admissions</x:v>
      </x:c>
      <x:c r="C1116" s="3" t="n">
        <x:v>2026</x:v>
      </x:c>
      <x:c r="D1116" s="3" t="n">
        <x:v>263</x:v>
      </x:c>
      <x:c r="E1116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117" ht="38" customHeight="1">
      <x:c r="A1117" s="3" t="str">
        <x:v>Средняя школа № 149</x:v>
      </x:c>
      <x:c r="B1117" s="3" t="str">
        <x:v>university-admissions</x:v>
      </x:c>
      <x:c r="C1117" s="3" t="n">
        <x:v>2025</x:v>
      </x:c>
      <x:c r="D1117" s="3" t="n">
        <x:v>298</x:v>
      </x:c>
      <x:c r="E1117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118" ht="38" customHeight="1">
      <x:c r="A1118" s="3" t="str">
        <x:v>Центр образования № 1 - гуманитарно-математический лицей имени Героя России Горшкова Д.Е.</x:v>
      </x:c>
      <x:c r="B1118" s="3" t="str">
        <x:v>university-admissions</x:v>
      </x:c>
      <x:c r="C1118" s="3" t="n">
        <x:v>2026</x:v>
      </x:c>
      <x:c r="D1118" s="3" t="n">
        <x:v>264</x:v>
      </x:c>
      <x:c r="E1118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119" ht="38" customHeight="1">
      <x:c r="A1119" s="3" t="str">
        <x:v>Центр образования № 1 - гуманитарно-математический лицей имени Героя России Горшкова Д.Е.</x:v>
      </x:c>
      <x:c r="B1119" s="3" t="str">
        <x:v>university-admissions</x:v>
      </x:c>
      <x:c r="C1119" s="3" t="n">
        <x:v>2025</x:v>
      </x:c>
      <x:c r="D1119" s="3" t="n">
        <x:v>172</x:v>
      </x:c>
      <x:c r="E1119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120" ht="38" customHeight="1">
      <x:c r="A1120" s="3" t="str">
        <x:v>Центр образования № 1 - гуманитарно-математический лицей имени Героя России Горшкова Д.Е.</x:v>
      </x:c>
      <x:c r="B1120" s="3" t="str">
        <x:v>university-admissions</x:v>
      </x:c>
      <x:c r="C1120" s="3" t="n">
        <x:v>2024</x:v>
      </x:c>
      <x:c r="D1120" s="3" t="n">
        <x:v>289</x:v>
      </x:c>
      <x:c r="E1120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121" ht="38" customHeight="1">
      <x:c r="A1121" s="3" t="str">
        <x:v>Сергиево-Посадский физико-математический лицей</x:v>
      </x:c>
      <x:c r="B1121" s="3" t="str">
        <x:v>university-admissions</x:v>
      </x:c>
      <x:c r="C1121" s="3" t="n">
        <x:v>2026</x:v>
      </x:c>
      <x:c r="D1121" s="3" t="n">
        <x:v>265</x:v>
      </x:c>
      <x:c r="E1121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122" ht="38" customHeight="1">
      <x:c r="A1122" s="3" t="str">
        <x:v>Сергиево-Посадский физико-математический лицей</x:v>
      </x:c>
      <x:c r="B1122" s="3" t="str">
        <x:v>competitiveness</x:v>
      </x:c>
      <x:c r="C1122" s="3" t="n">
        <x:v>2026</x:v>
      </x:c>
      <x:c r="D1122" s="3" t="n">
        <x:v>39</x:v>
      </x:c>
      <x:c r="E1122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123" ht="38" customHeight="1">
      <x:c r="A1123" s="3" t="str">
        <x:v>Сергиево-Посадский физико-математический лицей</x:v>
      </x:c>
      <x:c r="B1123" s="3" t="str">
        <x:v>university-admissions</x:v>
      </x:c>
      <x:c r="C1123" s="3" t="n">
        <x:v>2025</x:v>
      </x:c>
      <x:c r="D1123" s="3" t="n">
        <x:v>206</x:v>
      </x:c>
      <x:c r="E1123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124" ht="38" customHeight="1">
      <x:c r="A1124" s="3" t="str">
        <x:v>Сергиево-Посадский физико-математический лицей</x:v>
      </x:c>
      <x:c r="B1124" s="3" t="str">
        <x:v>competitiveness</x:v>
      </x:c>
      <x:c r="C1124" s="3" t="n">
        <x:v>2025</x:v>
      </x:c>
      <x:c r="D1124" s="3" t="n">
        <x:v>29</x:v>
      </x:c>
      <x:c r="E1124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125" ht="38" customHeight="1">
      <x:c r="A1125" s="3" t="str">
        <x:v>Сергиево-Посадский физико-математический лицей</x:v>
      </x:c>
      <x:c r="B1125" s="3" t="str">
        <x:v>university-admissions</x:v>
      </x:c>
      <x:c r="C1125" s="3" t="n">
        <x:v>2024</x:v>
      </x:c>
      <x:c r="D1125" s="3" t="n">
        <x:v>281</x:v>
      </x:c>
      <x:c r="E112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126" ht="38" customHeight="1">
      <x:c r="A1126" s="3" t="str">
        <x:v>Сергиево-Посадский физико-математический лицей</x:v>
      </x:c>
      <x:c r="B1126" s="3" t="str">
        <x:v>competitiveness</x:v>
      </x:c>
      <x:c r="C1126" s="3" t="n">
        <x:v>2024</x:v>
      </x:c>
      <x:c r="D1126" s="3" t="n">
        <x:v>46</x:v>
      </x:c>
      <x:c r="E1126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127" ht="38" customHeight="1">
      <x:c r="A1127" s="3" t="str">
        <x:v>Самарский медико-технический лицей</x:v>
      </x:c>
      <x:c r="B1127" s="3" t="str">
        <x:v>university-admissions</x:v>
      </x:c>
      <x:c r="C1127" s="3" t="n">
        <x:v>2026</x:v>
      </x:c>
      <x:c r="D1127" s="3" t="n">
        <x:v>266</x:v>
      </x:c>
      <x:c r="E1127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128" ht="38" customHeight="1">
      <x:c r="A1128" s="3" t="str">
        <x:v>Самарский медико-технический лицей</x:v>
      </x:c>
      <x:c r="B1128" s="3" t="str">
        <x:v>university-admissions</x:v>
      </x:c>
      <x:c r="C1128" s="3" t="n">
        <x:v>2025</x:v>
      </x:c>
      <x:c r="D1128" s="3" t="n">
        <x:v>214</x:v>
      </x:c>
      <x:c r="E1128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129" ht="38" customHeight="1">
      <x:c r="A1129" s="3" t="str">
        <x:v>Самарский медико-технический лицей</x:v>
      </x:c>
      <x:c r="B1129" s="3" t="str">
        <x:v>university-admissions</x:v>
      </x:c>
      <x:c r="C1129" s="3" t="n">
        <x:v>2024</x:v>
      </x:c>
      <x:c r="D1129" s="3" t="n">
        <x:v>201</x:v>
      </x:c>
      <x:c r="E1129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130" ht="38" customHeight="1">
      <x:c r="A1130" s="3" t="str">
        <x:v>Школа № 37 (Москва)</x:v>
      </x:c>
      <x:c r="B1130" s="3" t="str">
        <x:v>university-admissions</x:v>
      </x:c>
      <x:c r="C1130" s="3" t="n">
        <x:v>2026</x:v>
      </x:c>
      <x:c r="D1130" s="3" t="n">
        <x:v>267</x:v>
      </x:c>
      <x:c r="E113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131" ht="38" customHeight="1">
      <x:c r="A1131" s="3" t="str">
        <x:v>КГАОУ «Школа космонавтики»</x:v>
      </x:c>
      <x:c r="B1131" s="3" t="str">
        <x:v>university-admissions</x:v>
      </x:c>
      <x:c r="C1131" s="3" t="n">
        <x:v>2026</x:v>
      </x:c>
      <x:c r="D1131" s="3" t="n">
        <x:v>268</x:v>
      </x:c>
      <x:c r="E1131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132" ht="38" customHeight="1">
      <x:c r="A1132" s="3" t="str">
        <x:v>КГАОУ «Школа космонавтики»</x:v>
      </x:c>
      <x:c r="B1132" s="3" t="str">
        <x:v>university-admissions</x:v>
      </x:c>
      <x:c r="C1132" s="3" t="n">
        <x:v>2024</x:v>
      </x:c>
      <x:c r="D1132" s="3" t="n">
        <x:v>214</x:v>
      </x:c>
      <x:c r="E113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133" ht="38" customHeight="1">
      <x:c r="A1133" s="3" t="str">
        <x:v>КГАОУ «Школа космонавтики»</x:v>
      </x:c>
      <x:c r="B1133" s="3" t="str">
        <x:v>competitiveness</x:v>
      </x:c>
      <x:c r="C1133" s="3" t="n">
        <x:v>2024</x:v>
      </x:c>
      <x:c r="D1133" s="3" t="n">
        <x:v>93</x:v>
      </x:c>
      <x:c r="E1133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134" ht="38" customHeight="1">
      <x:c r="A1134" s="3" t="str">
        <x:v>АНОО "Хорошёвская школа"</x:v>
      </x:c>
      <x:c r="B1134" s="3" t="str">
        <x:v>university-admissions</x:v>
      </x:c>
      <x:c r="C1134" s="3" t="n">
        <x:v>2026</x:v>
      </x:c>
      <x:c r="D1134" s="3" t="n">
        <x:v>269</x:v>
      </x:c>
      <x:c r="E1134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135" ht="38" customHeight="1">
      <x:c r="A1135" s="3" t="str">
        <x:v>АНОО "Хорошёвская школа"</x:v>
      </x:c>
      <x:c r="B1135" s="3" t="str">
        <x:v>competitiveness</x:v>
      </x:c>
      <x:c r="C1135" s="3" t="n">
        <x:v>2026</x:v>
      </x:c>
      <x:c r="D1135" s="3" t="n">
        <x:v>99</x:v>
      </x:c>
      <x:c r="E1135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136" ht="38" customHeight="1">
      <x:c r="A1136" s="3" t="str">
        <x:v>АНОО "Хорошёвская школа"</x:v>
      </x:c>
      <x:c r="B1136" s="3" t="str">
        <x:v>competitiveness</x:v>
      </x:c>
      <x:c r="C1136" s="3" t="n">
        <x:v>2025</x:v>
      </x:c>
      <x:c r="D1136" s="3" t="n">
        <x:v>96</x:v>
      </x:c>
      <x:c r="E1136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137" ht="38" customHeight="1">
      <x:c r="A1137" s="3" t="str">
        <x:v>Романовская школа</x:v>
      </x:c>
      <x:c r="B1137" s="3" t="str">
        <x:v>university-admissions</x:v>
      </x:c>
      <x:c r="C1137" s="3" t="n">
        <x:v>2026</x:v>
      </x:c>
      <x:c r="D1137" s="3" t="n">
        <x:v>270</x:v>
      </x:c>
      <x:c r="E1137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138" ht="38" customHeight="1">
      <x:c r="A1138" s="3" t="str">
        <x:v>Романовская школа</x:v>
      </x:c>
      <x:c r="B1138" s="3" t="str">
        <x:v>university-admissions</x:v>
      </x:c>
      <x:c r="C1138" s="3" t="n">
        <x:v>2025</x:v>
      </x:c>
      <x:c r="D1138" s="3" t="n">
        <x:v>225</x:v>
      </x:c>
      <x:c r="E1138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139" ht="38" customHeight="1">
      <x:c r="A1139" s="3" t="str">
        <x:v>Романовская школа</x:v>
      </x:c>
      <x:c r="B1139" s="3" t="str">
        <x:v>university-admissions</x:v>
      </x:c>
      <x:c r="C1139" s="3" t="n">
        <x:v>2024</x:v>
      </x:c>
      <x:c r="D1139" s="3" t="n">
        <x:v>259</x:v>
      </x:c>
      <x:c r="E1139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140" ht="38" customHeight="1">
      <x:c r="A1140" s="3" t="str">
        <x:v>Школа № 2101</x:v>
      </x:c>
      <x:c r="B1140" s="3" t="str">
        <x:v>university-admissions</x:v>
      </x:c>
      <x:c r="C1140" s="3" t="n">
        <x:v>2026</x:v>
      </x:c>
      <x:c r="D1140" s="3" t="n">
        <x:v>271</x:v>
      </x:c>
      <x:c r="E114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141" ht="38" customHeight="1">
      <x:c r="A1141" s="3" t="str">
        <x:v>Лицей № 12 (Екатеринбург)</x:v>
      </x:c>
      <x:c r="B1141" s="3" t="str">
        <x:v>university-admissions</x:v>
      </x:c>
      <x:c r="C1141" s="3" t="n">
        <x:v>2026</x:v>
      </x:c>
      <x:c r="D1141" s="3" t="n">
        <x:v>272</x:v>
      </x:c>
      <x:c r="E1141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142" ht="38" customHeight="1">
      <x:c r="A1142" s="3" t="str">
        <x:v>Лицей № 12 (Екатеринбург)</x:v>
      </x:c>
      <x:c r="B1142" s="3" t="str">
        <x:v>university-admissions</x:v>
      </x:c>
      <x:c r="C1142" s="3" t="n">
        <x:v>2025</x:v>
      </x:c>
      <x:c r="D1142" s="3" t="n">
        <x:v>217</x:v>
      </x:c>
      <x:c r="E1142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143" ht="38" customHeight="1">
      <x:c r="A1143" s="3" t="str">
        <x:v>Лицей № 12 (Екатеринбург)</x:v>
      </x:c>
      <x:c r="B1143" s="3" t="str">
        <x:v>university-admissions</x:v>
      </x:c>
      <x:c r="C1143" s="3" t="n">
        <x:v>2024</x:v>
      </x:c>
      <x:c r="D1143" s="3" t="n">
        <x:v>120</x:v>
      </x:c>
      <x:c r="E1143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144" ht="38" customHeight="1">
      <x:c r="A1144" s="3" t="str">
        <x:v>Образовательный центр "Протон"</x:v>
      </x:c>
      <x:c r="B1144" s="3" t="str">
        <x:v>university-admissions</x:v>
      </x:c>
      <x:c r="C1144" s="3" t="n">
        <x:v>2026</x:v>
      </x:c>
      <x:c r="D1144" s="3" t="n">
        <x:v>273</x:v>
      </x:c>
      <x:c r="E1144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145" ht="38" customHeight="1">
      <x:c r="A1145" s="3" t="str">
        <x:v>Образовательный центр "Протон"</x:v>
      </x:c>
      <x:c r="B1145" s="3" t="str">
        <x:v>university-admissions</x:v>
      </x:c>
      <x:c r="C1145" s="3" t="n">
        <x:v>2025</x:v>
      </x:c>
      <x:c r="D1145" s="3" t="n">
        <x:v>282</x:v>
      </x:c>
      <x:c r="E1145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146" ht="38" customHeight="1">
      <x:c r="A1146" s="3" t="str">
        <x:v>Образовательный центр "Протон"</x:v>
      </x:c>
      <x:c r="B1146" s="3" t="str">
        <x:v>university-admissions</x:v>
      </x:c>
      <x:c r="C1146" s="3" t="n">
        <x:v>2024</x:v>
      </x:c>
      <x:c r="D1146" s="3" t="n">
        <x:v>207</x:v>
      </x:c>
      <x:c r="E1146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147" ht="38" customHeight="1">
      <x:c r="A1147" s="3" t="str">
        <x:v>Гимназия № 36 имени Героя Советского Союза Гастелло Н.Ф.</x:v>
      </x:c>
      <x:c r="B1147" s="3" t="str">
        <x:v>university-admissions</x:v>
      </x:c>
      <x:c r="C1147" s="3" t="n">
        <x:v>2026</x:v>
      </x:c>
      <x:c r="D1147" s="3" t="n">
        <x:v>274</x:v>
      </x:c>
      <x:c r="E1147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148" ht="38" customHeight="1">
      <x:c r="A1148" s="3" t="str">
        <x:v>Школа № 1468</x:v>
      </x:c>
      <x:c r="B1148" s="3" t="str">
        <x:v>university-admissions</x:v>
      </x:c>
      <x:c r="C1148" s="3" t="n">
        <x:v>2026</x:v>
      </x:c>
      <x:c r="D1148" s="3" t="n">
        <x:v>275</x:v>
      </x:c>
      <x:c r="E1148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149" ht="38" customHeight="1">
      <x:c r="A1149" s="3" t="str">
        <x:v>Гимназия г. Раменское</x:v>
      </x:c>
      <x:c r="B1149" s="3" t="str">
        <x:v>university-admissions</x:v>
      </x:c>
      <x:c r="C1149" s="3" t="n">
        <x:v>2026</x:v>
      </x:c>
      <x:c r="D1149" s="3" t="n">
        <x:v>276</x:v>
      </x:c>
      <x:c r="E1149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150" ht="38" customHeight="1">
      <x:c r="A1150" s="3" t="str">
        <x:v>Гимназия г. Раменское</x:v>
      </x:c>
      <x:c r="B1150" s="3" t="str">
        <x:v>university-admissions</x:v>
      </x:c>
      <x:c r="C1150" s="3" t="n">
        <x:v>2025</x:v>
      </x:c>
      <x:c r="D1150" s="3" t="n">
        <x:v>254</x:v>
      </x:c>
      <x:c r="E1150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151" ht="38" customHeight="1">
      <x:c r="A1151" s="3" t="str">
        <x:v>Гимназия г. Раменское</x:v>
      </x:c>
      <x:c r="B1151" s="3" t="str">
        <x:v>university-admissions</x:v>
      </x:c>
      <x:c r="C1151" s="3" t="n">
        <x:v>2024</x:v>
      </x:c>
      <x:c r="D1151" s="3" t="n">
        <x:v>154</x:v>
      </x:c>
      <x:c r="E1151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152" ht="38" customHeight="1">
      <x:c r="A1152" s="3" t="str">
        <x:v>Лицей № 124</x:v>
      </x:c>
      <x:c r="B1152" s="3" t="str">
        <x:v>university-admissions</x:v>
      </x:c>
      <x:c r="C1152" s="3" t="n">
        <x:v>2026</x:v>
      </x:c>
      <x:c r="D1152" s="3" t="n">
        <x:v>277</x:v>
      </x:c>
      <x:c r="E1152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153" ht="38" customHeight="1">
      <x:c r="A1153" s="3" t="str">
        <x:v>Лицей № 124</x:v>
      </x:c>
      <x:c r="B1153" s="3" t="str">
        <x:v>university-admissions</x:v>
      </x:c>
      <x:c r="C1153" s="3" t="n">
        <x:v>2024</x:v>
      </x:c>
      <x:c r="D1153" s="3" t="n">
        <x:v>262</x:v>
      </x:c>
      <x:c r="E1153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154" ht="38" customHeight="1">
      <x:c r="A1154" s="3" t="str">
        <x:v>ОЦ "Флагман"</x:v>
      </x:c>
      <x:c r="B1154" s="3" t="str">
        <x:v>university-admissions</x:v>
      </x:c>
      <x:c r="C1154" s="3" t="n">
        <x:v>2026</x:v>
      </x:c>
      <x:c r="D1154" s="3" t="n">
        <x:v>278</x:v>
      </x:c>
      <x:c r="E1154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155" ht="38" customHeight="1">
      <x:c r="A1155" s="3" t="str">
        <x:v>ОЦ "Флагман"</x:v>
      </x:c>
      <x:c r="B1155" s="3" t="str">
        <x:v>university-admissions</x:v>
      </x:c>
      <x:c r="C1155" s="3" t="n">
        <x:v>2025</x:v>
      </x:c>
      <x:c r="D1155" s="3" t="n">
        <x:v>265</x:v>
      </x:c>
      <x:c r="E1155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156" ht="38" customHeight="1">
      <x:c r="A1156" s="3" t="str">
        <x:v>Инженерно-технологическая школа № 777</x:v>
      </x:c>
      <x:c r="B1156" s="3" t="str">
        <x:v>university-admissions</x:v>
      </x:c>
      <x:c r="C1156" s="3" t="n">
        <x:v>2026</x:v>
      </x:c>
      <x:c r="D1156" s="3" t="n">
        <x:v>279</x:v>
      </x:c>
      <x:c r="E1156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157" ht="38" customHeight="1">
      <x:c r="A1157" s="3" t="str">
        <x:v>Инженерно-технологическая школа № 777</x:v>
      </x:c>
      <x:c r="B1157" s="3" t="str">
        <x:v>competitiveness</x:v>
      </x:c>
      <x:c r="C1157" s="3" t="n">
        <x:v>2026</x:v>
      </x:c>
      <x:c r="D1157" s="3" t="n">
        <x:v>57</x:v>
      </x:c>
      <x:c r="E1157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158" ht="38" customHeight="1">
      <x:c r="A1158" s="3" t="str">
        <x:v>Инженерно-технологическая школа № 777</x:v>
      </x:c>
      <x:c r="B1158" s="3" t="str">
        <x:v>university-admissions</x:v>
      </x:c>
      <x:c r="C1158" s="3" t="n">
        <x:v>2025</x:v>
      </x:c>
      <x:c r="D1158" s="3" t="n">
        <x:v>295</x:v>
      </x:c>
      <x:c r="E1158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159" ht="38" customHeight="1">
      <x:c r="A1159" s="3" t="str">
        <x:v>Инженерно-технологическая школа № 777</x:v>
      </x:c>
      <x:c r="B1159" s="3" t="str">
        <x:v>competitiveness</x:v>
      </x:c>
      <x:c r="C1159" s="3" t="n">
        <x:v>2025</x:v>
      </x:c>
      <x:c r="D1159" s="3" t="n">
        <x:v>60</x:v>
      </x:c>
      <x:c r="E1159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160" ht="38" customHeight="1">
      <x:c r="A1160" s="3" t="str">
        <x:v>Инженерно-технологическая школа № 777</x:v>
      </x:c>
      <x:c r="B1160" s="3" t="str">
        <x:v>competitiveness</x:v>
      </x:c>
      <x:c r="C1160" s="3" t="n">
        <x:v>2024</x:v>
      </x:c>
      <x:c r="D1160" s="3" t="n">
        <x:v>70</x:v>
      </x:c>
      <x:c r="E1160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161" ht="38" customHeight="1">
      <x:c r="A1161" s="3" t="str">
        <x:v>Губернский лицей</x:v>
      </x:c>
      <x:c r="B1161" s="3" t="str">
        <x:v>university-admissions</x:v>
      </x:c>
      <x:c r="C1161" s="3" t="n">
        <x:v>2026</x:v>
      </x:c>
      <x:c r="D1161" s="3" t="n">
        <x:v>280</x:v>
      </x:c>
      <x:c r="E1161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162" ht="38" customHeight="1">
      <x:c r="A1162" s="3" t="str">
        <x:v>Губернский лицей</x:v>
      </x:c>
      <x:c r="B1162" s="3" t="str">
        <x:v>competitiveness</x:v>
      </x:c>
      <x:c r="C1162" s="3" t="n">
        <x:v>2026</x:v>
      </x:c>
      <x:c r="D1162" s="3" t="n">
        <x:v>60</x:v>
      </x:c>
      <x:c r="E1162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163" ht="38" customHeight="1">
      <x:c r="A1163" s="3" t="str">
        <x:v>Губернский лицей</x:v>
      </x:c>
      <x:c r="B1163" s="3" t="str">
        <x:v>university-admissions</x:v>
      </x:c>
      <x:c r="C1163" s="3" t="n">
        <x:v>2025</x:v>
      </x:c>
      <x:c r="D1163" s="3" t="n">
        <x:v>239</x:v>
      </x:c>
      <x:c r="E1163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164" ht="38" customHeight="1">
      <x:c r="A1164" s="3" t="str">
        <x:v>Губернский лицей</x:v>
      </x:c>
      <x:c r="B1164" s="3" t="str">
        <x:v>competitiveness</x:v>
      </x:c>
      <x:c r="C1164" s="3" t="n">
        <x:v>2025</x:v>
      </x:c>
      <x:c r="D1164" s="3" t="n">
        <x:v>56</x:v>
      </x:c>
      <x:c r="E1164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165" ht="38" customHeight="1">
      <x:c r="A1165" s="3" t="str">
        <x:v>Губернский лицей</x:v>
      </x:c>
      <x:c r="B1165" s="3" t="str">
        <x:v>university-admissions</x:v>
      </x:c>
      <x:c r="C1165" s="3" t="n">
        <x:v>2024</x:v>
      </x:c>
      <x:c r="D1165" s="3" t="n">
        <x:v>288</x:v>
      </x:c>
      <x:c r="E116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166" ht="38" customHeight="1">
      <x:c r="A1166" s="3" t="str">
        <x:v>Губернский лицей</x:v>
      </x:c>
      <x:c r="B1166" s="3" t="str">
        <x:v>Олимпиадный: Математика</x:v>
      </x:c>
      <x:c r="C1166" s="3" t="str">
        <x:v>2023/24</x:v>
      </x:c>
      <x:c r="D1166" s="3" t="str">
        <x:v>Высокие результаты</x:v>
      </x:c>
      <x:c r="E1166" s="10" t="str">
        <x:f>IFERROR(HYPERLINK("https://olimpiada.ru/article/1143","https://olimpiada.ru/article/1143"),"https://olimpiada.ru/article/1143")</x:f>
        <x:v>https://olimpiada.ru/article/1143</x:v>
      </x:c>
    </x:row>
    <x:row r="1167" ht="38" customHeight="1">
      <x:c r="A1167" s="3" t="str">
        <x:v>Школа № 1507</x:v>
      </x:c>
      <x:c r="B1167" s="3" t="str">
        <x:v>university-admissions</x:v>
      </x:c>
      <x:c r="C1167" s="3" t="n">
        <x:v>2026</x:v>
      </x:c>
      <x:c r="D1167" s="3" t="n">
        <x:v>281</x:v>
      </x:c>
      <x:c r="E1167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168" ht="38" customHeight="1">
      <x:c r="A1168" s="3" t="str">
        <x:v>Школа № 1797 "Богородская"</x:v>
      </x:c>
      <x:c r="B1168" s="3" t="str">
        <x:v>university-admissions</x:v>
      </x:c>
      <x:c r="C1168" s="3" t="n">
        <x:v>2026</x:v>
      </x:c>
      <x:c r="D1168" s="3" t="n">
        <x:v>282</x:v>
      </x:c>
      <x:c r="E1168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169" ht="38" customHeight="1">
      <x:c r="A1169" s="3" t="str">
        <x:v>Школа № 1797 "Богородская"</x:v>
      </x:c>
      <x:c r="B1169" s="3" t="str">
        <x:v>university-admissions</x:v>
      </x:c>
      <x:c r="C1169" s="3" t="n">
        <x:v>2025</x:v>
      </x:c>
      <x:c r="D1169" s="3" t="n">
        <x:v>281</x:v>
      </x:c>
      <x:c r="E1169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170" ht="38" customHeight="1">
      <x:c r="A1170" s="3" t="str">
        <x:v>Школа № 1290</x:v>
      </x:c>
      <x:c r="B1170" s="3" t="str">
        <x:v>university-admissions</x:v>
      </x:c>
      <x:c r="C1170" s="3" t="n">
        <x:v>2026</x:v>
      </x:c>
      <x:c r="D1170" s="3" t="n">
        <x:v>283</x:v>
      </x:c>
      <x:c r="E117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171" ht="38" customHeight="1">
      <x:c r="A1171" s="3" t="str">
        <x:v>Школа № 1290</x:v>
      </x:c>
      <x:c r="B1171" s="3" t="str">
        <x:v>university-admissions</x:v>
      </x:c>
      <x:c r="C1171" s="3" t="n">
        <x:v>2025</x:v>
      </x:c>
      <x:c r="D1171" s="3" t="n">
        <x:v>194</x:v>
      </x:c>
      <x:c r="E117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172" ht="38" customHeight="1">
      <x:c r="A1172" s="3" t="str">
        <x:v>Школа № 1290</x:v>
      </x:c>
      <x:c r="B1172" s="3" t="str">
        <x:v>university-admissions</x:v>
      </x:c>
      <x:c r="C1172" s="3" t="n">
        <x:v>2024</x:v>
      </x:c>
      <x:c r="D1172" s="3" t="n">
        <x:v>212</x:v>
      </x:c>
      <x:c r="E117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173" ht="38" customHeight="1">
      <x:c r="A1173" s="3" t="str">
        <x:v>Школа № 1286</x:v>
      </x:c>
      <x:c r="B1173" s="3" t="str">
        <x:v>university-admissions</x:v>
      </x:c>
      <x:c r="C1173" s="3" t="n">
        <x:v>2026</x:v>
      </x:c>
      <x:c r="D1173" s="3" t="n">
        <x:v>284</x:v>
      </x:c>
      <x:c r="E1173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174" ht="38" customHeight="1">
      <x:c r="A1174" s="3" t="str">
        <x:v>Школа № 1286</x:v>
      </x:c>
      <x:c r="B1174" s="3" t="str">
        <x:v>university-admissions</x:v>
      </x:c>
      <x:c r="C1174" s="3" t="n">
        <x:v>2025</x:v>
      </x:c>
      <x:c r="D1174" s="3" t="n">
        <x:v>244</x:v>
      </x:c>
      <x:c r="E117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175" ht="38" customHeight="1">
      <x:c r="A1175" s="3" t="str">
        <x:v>Школа № 1286</x:v>
      </x:c>
      <x:c r="B1175" s="3" t="str">
        <x:v>university-admissions</x:v>
      </x:c>
      <x:c r="C1175" s="3" t="n">
        <x:v>2024</x:v>
      </x:c>
      <x:c r="D1175" s="3" t="n">
        <x:v>239</x:v>
      </x:c>
      <x:c r="E117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176" ht="38" customHeight="1">
      <x:c r="A1176" s="3" t="str">
        <x:v>Лицей № 14</x:v>
      </x:c>
      <x:c r="B1176" s="3" t="str">
        <x:v>university-admissions</x:v>
      </x:c>
      <x:c r="C1176" s="3" t="n">
        <x:v>2026</x:v>
      </x:c>
      <x:c r="D1176" s="3" t="n">
        <x:v>285</x:v>
      </x:c>
      <x:c r="E1176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177" ht="38" customHeight="1">
      <x:c r="A1177" s="3" t="str">
        <x:v>Лицей № 14</x:v>
      </x:c>
      <x:c r="B1177" s="3" t="str">
        <x:v>university-admissions</x:v>
      </x:c>
      <x:c r="C1177" s="3" t="n">
        <x:v>2025</x:v>
      </x:c>
      <x:c r="D1177" s="3" t="n">
        <x:v>288</x:v>
      </x:c>
      <x:c r="E1177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178" ht="38" customHeight="1">
      <x:c r="A1178" s="3" t="str">
        <x:v>Лицей № 14</x:v>
      </x:c>
      <x:c r="B1178" s="3" t="str">
        <x:v>Олимпиадный: Математика</x:v>
      </x:c>
      <x:c r="C1178" s="3" t="str">
        <x:v>2023/24</x:v>
      </x:c>
      <x:c r="D1178" s="3" t="str">
        <x:v>Высокие результаты</x:v>
      </x:c>
      <x:c r="E1178" s="10" t="str">
        <x:f>IFERROR(HYPERLINK("https://olimpiada.ru/article/1143","https://olimpiada.ru/article/1143"),"https://olimpiada.ru/article/1143")</x:f>
        <x:v>https://olimpiada.ru/article/1143</x:v>
      </x:c>
    </x:row>
    <x:row r="1179" ht="38" customHeight="1">
      <x:c r="A1179" s="3" t="str">
        <x:v>Лицей № 14</x:v>
      </x:c>
      <x:c r="B1179" s="3" t="str">
        <x:v>Олимпиадный: Математика</x:v>
      </x:c>
      <x:c r="C1179" s="3" t="str">
        <x:v>2023/24</x:v>
      </x:c>
      <x:c r="D1179" s="3" t="str">
        <x:v>Высокие результаты</x:v>
      </x:c>
      <x:c r="E1179" s="10" t="str">
        <x:f>IFERROR(HYPERLINK("https://olimpiada.ru/article/1143","https://olimpiada.ru/article/1143"),"https://olimpiada.ru/article/1143")</x:f>
        <x:v>https://olimpiada.ru/article/1143</x:v>
      </x:c>
    </x:row>
    <x:row r="1180" ht="38" customHeight="1">
      <x:c r="A1180" s="3" t="str">
        <x:v>Школа № 1279 "Эврика"</x:v>
      </x:c>
      <x:c r="B1180" s="3" t="str">
        <x:v>university-admissions</x:v>
      </x:c>
      <x:c r="C1180" s="3" t="n">
        <x:v>2026</x:v>
      </x:c>
      <x:c r="D1180" s="3" t="n">
        <x:v>286</x:v>
      </x:c>
      <x:c r="E118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181" ht="38" customHeight="1">
      <x:c r="A1181" s="3" t="str">
        <x:v>Школа № 1544</x:v>
      </x:c>
      <x:c r="B1181" s="3" t="str">
        <x:v>university-admissions</x:v>
      </x:c>
      <x:c r="C1181" s="3" t="n">
        <x:v>2026</x:v>
      </x:c>
      <x:c r="D1181" s="3" t="n">
        <x:v>287</x:v>
      </x:c>
      <x:c r="E1181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182" ht="38" customHeight="1">
      <x:c r="A1182" s="3" t="str">
        <x:v>Школа № 1544</x:v>
      </x:c>
      <x:c r="B1182" s="3" t="str">
        <x:v>university-admissions</x:v>
      </x:c>
      <x:c r="C1182" s="3" t="n">
        <x:v>2025</x:v>
      </x:c>
      <x:c r="D1182" s="3" t="n">
        <x:v>203</x:v>
      </x:c>
      <x:c r="E1182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183" ht="38" customHeight="1">
      <x:c r="A1183" s="3" t="str">
        <x:v>Школа № 1544</x:v>
      </x:c>
      <x:c r="B1183" s="3" t="str">
        <x:v>university-admissions</x:v>
      </x:c>
      <x:c r="C1183" s="3" t="n">
        <x:v>2024</x:v>
      </x:c>
      <x:c r="D1183" s="3" t="n">
        <x:v>269</x:v>
      </x:c>
      <x:c r="E1183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184" ht="38" customHeight="1">
      <x:c r="A1184" s="3" t="str">
        <x:v>Академический лицей г. Томска имени Г. А. Псахье</x:v>
      </x:c>
      <x:c r="B1184" s="3" t="str">
        <x:v>university-admissions</x:v>
      </x:c>
      <x:c r="C1184" s="3" t="n">
        <x:v>2026</x:v>
      </x:c>
      <x:c r="D1184" s="3" t="n">
        <x:v>288</x:v>
      </x:c>
      <x:c r="E1184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185" ht="38" customHeight="1">
      <x:c r="A1185" s="3" t="str">
        <x:v>Академический лицей г. Томска имени Г. А. Псахье</x:v>
      </x:c>
      <x:c r="B1185" s="3" t="str">
        <x:v>university-admissions</x:v>
      </x:c>
      <x:c r="C1185" s="3" t="n">
        <x:v>2025</x:v>
      </x:c>
      <x:c r="D1185" s="3" t="n">
        <x:v>268</x:v>
      </x:c>
      <x:c r="E1185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186" ht="38" customHeight="1">
      <x:c r="A1186" s="3" t="str">
        <x:v>Академический лицей г. Томска имени Г. А. Псахье</x:v>
      </x:c>
      <x:c r="B1186" s="3" t="str">
        <x:v>university-admissions</x:v>
      </x:c>
      <x:c r="C1186" s="3" t="n">
        <x:v>2024</x:v>
      </x:c>
      <x:c r="D1186" s="3" t="n">
        <x:v>202</x:v>
      </x:c>
      <x:c r="E1186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187" ht="38" customHeight="1">
      <x:c r="A1187" s="3" t="str">
        <x:v>Гимназия № 40 имени Ю.А. Гагарина</x:v>
      </x:c>
      <x:c r="B1187" s="3" t="str">
        <x:v>university-admissions</x:v>
      </x:c>
      <x:c r="C1187" s="3" t="n">
        <x:v>2026</x:v>
      </x:c>
      <x:c r="D1187" s="3" t="n">
        <x:v>289</x:v>
      </x:c>
      <x:c r="E1187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188" ht="38" customHeight="1">
      <x:c r="A1188" s="3" t="str">
        <x:v>Школа № 45 имени Л.И. Мильграма</x:v>
      </x:c>
      <x:c r="B1188" s="3" t="str">
        <x:v>university-admissions</x:v>
      </x:c>
      <x:c r="C1188" s="3" t="n">
        <x:v>2026</x:v>
      </x:c>
      <x:c r="D1188" s="3" t="n">
        <x:v>290</x:v>
      </x:c>
      <x:c r="E1188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189" ht="38" customHeight="1">
      <x:c r="A1189" s="3" t="str">
        <x:v>Школа № 45 имени Л.И. Мильграма</x:v>
      </x:c>
      <x:c r="B1189" s="3" t="str">
        <x:v>university-admissions</x:v>
      </x:c>
      <x:c r="C1189" s="3" t="n">
        <x:v>2025</x:v>
      </x:c>
      <x:c r="D1189" s="3" t="n">
        <x:v>257</x:v>
      </x:c>
      <x:c r="E1189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190" ht="38" customHeight="1">
      <x:c r="A1190" s="3" t="str">
        <x:v>Школа № 45 имени Л.И. Мильграма</x:v>
      </x:c>
      <x:c r="B1190" s="3" t="str">
        <x:v>university-admissions</x:v>
      </x:c>
      <x:c r="C1190" s="3" t="n">
        <x:v>2024</x:v>
      </x:c>
      <x:c r="D1190" s="3" t="n">
        <x:v>284</x:v>
      </x:c>
      <x:c r="E1190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191" ht="38" customHeight="1">
      <x:c r="A1191" s="3" t="str">
        <x:v>Измайловская школа № 1508</x:v>
      </x:c>
      <x:c r="B1191" s="3" t="str">
        <x:v>university-admissions</x:v>
      </x:c>
      <x:c r="C1191" s="3" t="n">
        <x:v>2026</x:v>
      </x:c>
      <x:c r="D1191" s="3" t="n">
        <x:v>291</x:v>
      </x:c>
      <x:c r="E1191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192" ht="38" customHeight="1">
      <x:c r="A1192" s="3" t="str">
        <x:v>Измайловская школа № 1508</x:v>
      </x:c>
      <x:c r="B1192" s="3" t="str">
        <x:v>university-admissions</x:v>
      </x:c>
      <x:c r="C1192" s="3" t="n">
        <x:v>2025</x:v>
      </x:c>
      <x:c r="D1192" s="3" t="n">
        <x:v>260</x:v>
      </x:c>
      <x:c r="E1192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193" ht="38" customHeight="1">
      <x:c r="A1193" s="3" t="str">
        <x:v>Измайловская школа № 1508</x:v>
      </x:c>
      <x:c r="B1193" s="3" t="str">
        <x:v>university-admissions</x:v>
      </x:c>
      <x:c r="C1193" s="3" t="n">
        <x:v>2024</x:v>
      </x:c>
      <x:c r="D1193" s="3" t="n">
        <x:v>219</x:v>
      </x:c>
      <x:c r="E1193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194" ht="38" customHeight="1">
      <x:c r="A1194" s="3" t="str">
        <x:v>Самарский региональный центр для одаренных детей</x:v>
      </x:c>
      <x:c r="B1194" s="3" t="str">
        <x:v>university-admissions</x:v>
      </x:c>
      <x:c r="C1194" s="3" t="n">
        <x:v>2026</x:v>
      </x:c>
      <x:c r="D1194" s="3" t="n">
        <x:v>292</x:v>
      </x:c>
      <x:c r="E1194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195" ht="38" customHeight="1">
      <x:c r="A1195" s="3" t="str">
        <x:v>Самарский региональный центр для одаренных детей</x:v>
      </x:c>
      <x:c r="B1195" s="3" t="str">
        <x:v>competitiveness</x:v>
      </x:c>
      <x:c r="C1195" s="3" t="n">
        <x:v>2026</x:v>
      </x:c>
      <x:c r="D1195" s="3" t="n">
        <x:v>24</x:v>
      </x:c>
      <x:c r="E1195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196" ht="38" customHeight="1">
      <x:c r="A1196" s="3" t="str">
        <x:v>Самарский региональный центр для одаренных детей</x:v>
      </x:c>
      <x:c r="B1196" s="3" t="str">
        <x:v>competitiveness</x:v>
      </x:c>
      <x:c r="C1196" s="3" t="n">
        <x:v>2025</x:v>
      </x:c>
      <x:c r="D1196" s="3" t="n">
        <x:v>42</x:v>
      </x:c>
      <x:c r="E1196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197" ht="38" customHeight="1">
      <x:c r="A1197" s="3" t="str">
        <x:v>Самарский региональный центр для одаренных детей</x:v>
      </x:c>
      <x:c r="B1197" s="3" t="str">
        <x:v>competitiveness</x:v>
      </x:c>
      <x:c r="C1197" s="3" t="n">
        <x:v>2024</x:v>
      </x:c>
      <x:c r="D1197" s="3" t="n">
        <x:v>71</x:v>
      </x:c>
      <x:c r="E1197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198" ht="38" customHeight="1">
      <x:c r="A1198" s="3" t="str">
        <x:v>Самарский региональный центр для одаренных детей</x:v>
      </x:c>
      <x:c r="B1198" s="3" t="str">
        <x:v>Олимпиадный: Естественные науки и технологии</x:v>
      </x:c>
      <x:c r="C1198" s="3" t="str">
        <x:v>2024/25</x:v>
      </x:c>
      <x:c r="D1198" s="3" t="str">
        <x:v>Высокие результаты</x:v>
      </x:c>
      <x:c r="E1198" s="10" t="str">
        <x:f>IFERROR(HYPERLINK("https://olimpiada.ru/article/1202","https://olimpiada.ru/article/1202"),"https://olimpiada.ru/article/1202")</x:f>
        <x:v>https://olimpiada.ru/article/1202</x:v>
      </x:c>
    </x:row>
    <x:row r="1199" ht="38" customHeight="1">
      <x:c r="A1199" s="3" t="str">
        <x:v>Одинцовская лингвистическая гимназия</x:v>
      </x:c>
      <x:c r="B1199" s="3" t="str">
        <x:v>university-admissions</x:v>
      </x:c>
      <x:c r="C1199" s="3" t="n">
        <x:v>2026</x:v>
      </x:c>
      <x:c r="D1199" s="3" t="n">
        <x:v>293</x:v>
      </x:c>
      <x:c r="E1199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200" ht="38" customHeight="1">
      <x:c r="A1200" s="3" t="str">
        <x:v>Школа № 1210</x:v>
      </x:c>
      <x:c r="B1200" s="3" t="str">
        <x:v>university-admissions</x:v>
      </x:c>
      <x:c r="C1200" s="3" t="n">
        <x:v>2026</x:v>
      </x:c>
      <x:c r="D1200" s="3" t="n">
        <x:v>294</x:v>
      </x:c>
      <x:c r="E120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201" ht="38" customHeight="1">
      <x:c r="A1201" s="3" t="str">
        <x:v>Школа № 1210</x:v>
      </x:c>
      <x:c r="B1201" s="3" t="str">
        <x:v>university-admissions</x:v>
      </x:c>
      <x:c r="C1201" s="3" t="n">
        <x:v>2025</x:v>
      </x:c>
      <x:c r="D1201" s="3" t="n">
        <x:v>212</x:v>
      </x:c>
      <x:c r="E120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202" ht="38" customHeight="1">
      <x:c r="A1202" s="3" t="str">
        <x:v>Школа № 1210</x:v>
      </x:c>
      <x:c r="B1202" s="3" t="str">
        <x:v>university-admissions</x:v>
      </x:c>
      <x:c r="C1202" s="3" t="n">
        <x:v>2024</x:v>
      </x:c>
      <x:c r="D1202" s="3" t="n">
        <x:v>204</x:v>
      </x:c>
      <x:c r="E120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203" ht="38" customHeight="1">
      <x:c r="A1203" s="3" t="str">
        <x:v>Вологодский многопрофильный лицей</x:v>
      </x:c>
      <x:c r="B1203" s="3" t="str">
        <x:v>university-admissions</x:v>
      </x:c>
      <x:c r="C1203" s="3" t="n">
        <x:v>2026</x:v>
      </x:c>
      <x:c r="D1203" s="3" t="n">
        <x:v>295</x:v>
      </x:c>
      <x:c r="E1203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204" ht="38" customHeight="1">
      <x:c r="A1204" s="3" t="str">
        <x:v>Вологодский многопрофильный лицей</x:v>
      </x:c>
      <x:c r="B1204" s="3" t="str">
        <x:v>competitiveness</x:v>
      </x:c>
      <x:c r="C1204" s="3" t="n">
        <x:v>2026</x:v>
      </x:c>
      <x:c r="D1204" s="3" t="n">
        <x:v>41</x:v>
      </x:c>
      <x:c r="E1204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205" ht="38" customHeight="1">
      <x:c r="A1205" s="3" t="str">
        <x:v>Вологодский многопрофильный лицей</x:v>
      </x:c>
      <x:c r="B1205" s="3" t="str">
        <x:v>university-admissions</x:v>
      </x:c>
      <x:c r="C1205" s="3" t="n">
        <x:v>2025</x:v>
      </x:c>
      <x:c r="D1205" s="3" t="n">
        <x:v>216</x:v>
      </x:c>
      <x:c r="E1205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206" ht="38" customHeight="1">
      <x:c r="A1206" s="3" t="str">
        <x:v>Вологодский многопрофильный лицей</x:v>
      </x:c>
      <x:c r="B1206" s="3" t="str">
        <x:v>competitiveness</x:v>
      </x:c>
      <x:c r="C1206" s="3" t="n">
        <x:v>2025</x:v>
      </x:c>
      <x:c r="D1206" s="3" t="n">
        <x:v>18</x:v>
      </x:c>
      <x:c r="E1206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207" ht="38" customHeight="1">
      <x:c r="A1207" s="3" t="str">
        <x:v>Вологодский многопрофильный лицей</x:v>
      </x:c>
      <x:c r="B1207" s="3" t="str">
        <x:v>university-admissions</x:v>
      </x:c>
      <x:c r="C1207" s="3" t="n">
        <x:v>2024</x:v>
      </x:c>
      <x:c r="D1207" s="3" t="n">
        <x:v>234</x:v>
      </x:c>
      <x:c r="E1207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208" ht="38" customHeight="1">
      <x:c r="A1208" s="3" t="str">
        <x:v>Вологодский многопрофильный лицей</x:v>
      </x:c>
      <x:c r="B1208" s="3" t="str">
        <x:v>competitiveness</x:v>
      </x:c>
      <x:c r="C1208" s="3" t="n">
        <x:v>2024</x:v>
      </x:c>
      <x:c r="D1208" s="3" t="n">
        <x:v>14</x:v>
      </x:c>
      <x:c r="E1208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209" ht="38" customHeight="1">
      <x:c r="A1209" s="3" t="str">
        <x:v>Лицей (Нижневартовск)</x:v>
      </x:c>
      <x:c r="B1209" s="3" t="str">
        <x:v>university-admissions</x:v>
      </x:c>
      <x:c r="C1209" s="3" t="n">
        <x:v>2026</x:v>
      </x:c>
      <x:c r="D1209" s="3" t="n">
        <x:v>296</x:v>
      </x:c>
      <x:c r="E1209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210" ht="38" customHeight="1">
      <x:c r="A1210" s="3" t="str">
        <x:v>Школа № 30 (Балашиха)</x:v>
      </x:c>
      <x:c r="B1210" s="3" t="str">
        <x:v>university-admissions</x:v>
      </x:c>
      <x:c r="C1210" s="3" t="n">
        <x:v>2026</x:v>
      </x:c>
      <x:c r="D1210" s="3" t="n">
        <x:v>297</x:v>
      </x:c>
      <x:c r="E1210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211" ht="38" customHeight="1">
      <x:c r="A1211" s="3" t="str">
        <x:v>Школа № 1317</x:v>
      </x:c>
      <x:c r="B1211" s="3" t="str">
        <x:v>university-admissions</x:v>
      </x:c>
      <x:c r="C1211" s="3" t="n">
        <x:v>2026</x:v>
      </x:c>
      <x:c r="D1211" s="3" t="n">
        <x:v>298</x:v>
      </x:c>
      <x:c r="E1211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212" ht="38" customHeight="1">
      <x:c r="A1212" s="3" t="str">
        <x:v>Школа № 1317</x:v>
      </x:c>
      <x:c r="B1212" s="3" t="str">
        <x:v>university-admissions</x:v>
      </x:c>
      <x:c r="C1212" s="3" t="n">
        <x:v>2025</x:v>
      </x:c>
      <x:c r="D1212" s="3" t="n">
        <x:v>287</x:v>
      </x:c>
      <x:c r="E1212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213" ht="38" customHeight="1">
      <x:c r="A1213" s="3" t="str">
        <x:v>Школа № 1317</x:v>
      </x:c>
      <x:c r="B1213" s="3" t="str">
        <x:v>competitiveness</x:v>
      </x:c>
      <x:c r="C1213" s="3" t="n">
        <x:v>2025</x:v>
      </x:c>
      <x:c r="D1213" s="3" t="n">
        <x:v>75</x:v>
      </x:c>
      <x:c r="E1213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214" ht="38" customHeight="1">
      <x:c r="A1214" s="3" t="str">
        <x:v>Школа № 1317</x:v>
      </x:c>
      <x:c r="B1214" s="3" t="str">
        <x:v>university-admissions</x:v>
      </x:c>
      <x:c r="C1214" s="3" t="n">
        <x:v>2024</x:v>
      </x:c>
      <x:c r="D1214" s="3" t="n">
        <x:v>261</x:v>
      </x:c>
      <x:c r="E1214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215" ht="38" customHeight="1">
      <x:c r="A1215" s="3" t="str">
        <x:v>Школа № 1317</x:v>
      </x:c>
      <x:c r="B1215" s="3" t="str">
        <x:v>competitiveness</x:v>
      </x:c>
      <x:c r="C1215" s="3" t="n">
        <x:v>2024</x:v>
      </x:c>
      <x:c r="D1215" s="3" t="n">
        <x:v>85</x:v>
      </x:c>
      <x:c r="E1215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216" ht="38" customHeight="1">
      <x:c r="A1216" s="3" t="str">
        <x:v>Многопрофильный образовательный центр развития одаренности № 117</x:v>
      </x:c>
      <x:c r="B1216" s="3" t="str">
        <x:v>university-admissions</x:v>
      </x:c>
      <x:c r="C1216" s="3" t="n">
        <x:v>2026</x:v>
      </x:c>
      <x:c r="D1216" s="3" t="n">
        <x:v>299</x:v>
      </x:c>
      <x:c r="E1216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217" ht="38" customHeight="1">
      <x:c r="A1217" s="3" t="str">
        <x:v>Школа № 498</x:v>
      </x:c>
      <x:c r="B1217" s="3" t="str">
        <x:v>university-admissions</x:v>
      </x:c>
      <x:c r="C1217" s="3" t="n">
        <x:v>2026</x:v>
      </x:c>
      <x:c r="D1217" s="3" t="n">
        <x:v>300</x:v>
      </x:c>
      <x:c r="E1217" s="10" t="str">
        <x:f>IFERROR(HYPERLINK("https://raex-rr.com/education/schools_rating/top-300_schools/2026/","https://raex-rr.com/education/schools_rating/top-300_schools/2026/"),"https://raex-rr.com/education/schools_rating/top-300_schools/2026/")</x:f>
        <x:v>https://raex-rr.com/education/schools_rating/top-300_schools/2026/</x:v>
      </x:c>
    </x:row>
    <x:row r="1218" ht="38" customHeight="1">
      <x:c r="A1218" s="3" t="str">
        <x:v>Школа № 498</x:v>
      </x:c>
      <x:c r="B1218" s="3" t="str">
        <x:v>university-admissions</x:v>
      </x:c>
      <x:c r="C1218" s="3" t="n">
        <x:v>2025</x:v>
      </x:c>
      <x:c r="D1218" s="3" t="n">
        <x:v>213</x:v>
      </x:c>
      <x:c r="E1218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219" ht="38" customHeight="1">
      <x:c r="A1219" s="3" t="str">
        <x:v>Первый университетский лицей имени Н.И. Лобачевского</x:v>
      </x:c>
      <x:c r="B1219" s="3" t="str">
        <x:v>competitiveness</x:v>
      </x:c>
      <x:c r="C1219" s="3" t="n">
        <x:v>2026</x:v>
      </x:c>
      <x:c r="D1219" s="3" t="n">
        <x:v>22</x:v>
      </x:c>
      <x:c r="E1219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220" ht="38" customHeight="1">
      <x:c r="A1220" s="3" t="str">
        <x:v>Первый университетский лицей имени Н.И. Лобачевского</x:v>
      </x:c>
      <x:c r="B1220" s="3" t="str">
        <x:v>competitiveness</x:v>
      </x:c>
      <x:c r="C1220" s="3" t="n">
        <x:v>2025</x:v>
      </x:c>
      <x:c r="D1220" s="3" t="n">
        <x:v>11</x:v>
      </x:c>
      <x:c r="E1220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221" ht="38" customHeight="1">
      <x:c r="A1221" s="3" t="str">
        <x:v>Физико-математический лицей (Оренбург)</x:v>
      </x:c>
      <x:c r="B1221" s="3" t="str">
        <x:v>competitiveness</x:v>
      </x:c>
      <x:c r="C1221" s="3" t="n">
        <x:v>2026</x:v>
      </x:c>
      <x:c r="D1221" s="3" t="n">
        <x:v>34</x:v>
      </x:c>
      <x:c r="E1221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222" ht="38" customHeight="1">
      <x:c r="A1222" s="3" t="str">
        <x:v>Физико-математический лицей (Оренбург)</x:v>
      </x:c>
      <x:c r="B1222" s="3" t="str">
        <x:v>competitiveness</x:v>
      </x:c>
      <x:c r="C1222" s="3" t="n">
        <x:v>2025</x:v>
      </x:c>
      <x:c r="D1222" s="3" t="n">
        <x:v>69</x:v>
      </x:c>
      <x:c r="E1222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223" ht="38" customHeight="1">
      <x:c r="A1223" s="3" t="str">
        <x:v>Физико-математический лицей (Оренбург)</x:v>
      </x:c>
      <x:c r="B1223" s="3" t="str">
        <x:v>competitiveness</x:v>
      </x:c>
      <x:c r="C1223" s="3" t="n">
        <x:v>2024</x:v>
      </x:c>
      <x:c r="D1223" s="3" t="n">
        <x:v>54</x:v>
      </x:c>
      <x:c r="E1223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224" ht="38" customHeight="1">
      <x:c r="A1224" s="3" t="str">
        <x:v>Томский физико-технический лицей</x:v>
      </x:c>
      <x:c r="B1224" s="3" t="str">
        <x:v>competitiveness</x:v>
      </x:c>
      <x:c r="C1224" s="3" t="n">
        <x:v>2026</x:v>
      </x:c>
      <x:c r="D1224" s="3" t="n">
        <x:v>36</x:v>
      </x:c>
      <x:c r="E1224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225" ht="38" customHeight="1">
      <x:c r="A1225" s="3" t="str">
        <x:v>Томский физико-технический лицей</x:v>
      </x:c>
      <x:c r="B1225" s="3" t="str">
        <x:v>competitiveness</x:v>
      </x:c>
      <x:c r="C1225" s="3" t="n">
        <x:v>2025</x:v>
      </x:c>
      <x:c r="D1225" s="3" t="n">
        <x:v>55</x:v>
      </x:c>
      <x:c r="E1225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226" ht="38" customHeight="1">
      <x:c r="A1226" s="3" t="str">
        <x:v>Томский физико-технический лицей</x:v>
      </x:c>
      <x:c r="B1226" s="3" t="str">
        <x:v>competitiveness</x:v>
      </x:c>
      <x:c r="C1226" s="3" t="n">
        <x:v>2024</x:v>
      </x:c>
      <x:c r="D1226" s="3" t="n">
        <x:v>63</x:v>
      </x:c>
      <x:c r="E1226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227" ht="38" customHeight="1">
      <x:c r="A1227" s="3" t="str">
        <x:v>Лицей № 366 "Физико-математический лицей"</x:v>
      </x:c>
      <x:c r="B1227" s="3" t="str">
        <x:v>competitiveness</x:v>
      </x:c>
      <x:c r="C1227" s="3" t="n">
        <x:v>2026</x:v>
      </x:c>
      <x:c r="D1227" s="3" t="n">
        <x:v>38</x:v>
      </x:c>
      <x:c r="E1227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228" ht="38" customHeight="1">
      <x:c r="A1228" s="3" t="str">
        <x:v>Лицей № 366 "Физико-математический лицей"</x:v>
      </x:c>
      <x:c r="B1228" s="3" t="str">
        <x:v>university-admissions</x:v>
      </x:c>
      <x:c r="C1228" s="3" t="n">
        <x:v>2025</x:v>
      </x:c>
      <x:c r="D1228" s="3" t="n">
        <x:v>277</x:v>
      </x:c>
      <x:c r="E1228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229" ht="38" customHeight="1">
      <x:c r="A1229" s="3" t="str">
        <x:v>Лицей № 366 "Физико-математический лицей"</x:v>
      </x:c>
      <x:c r="B1229" s="3" t="str">
        <x:v>competitiveness</x:v>
      </x:c>
      <x:c r="C1229" s="3" t="n">
        <x:v>2025</x:v>
      </x:c>
      <x:c r="D1229" s="3" t="n">
        <x:v>77</x:v>
      </x:c>
      <x:c r="E1229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230" ht="38" customHeight="1">
      <x:c r="A1230" s="3" t="str">
        <x:v>Лицей № 366 "Физико-математический лицей"</x:v>
      </x:c>
      <x:c r="B1230" s="3" t="str">
        <x:v>university-admissions</x:v>
      </x:c>
      <x:c r="C1230" s="3" t="n">
        <x:v>2024</x:v>
      </x:c>
      <x:c r="D1230" s="3" t="n">
        <x:v>147</x:v>
      </x:c>
      <x:c r="E1230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231" ht="38" customHeight="1">
      <x:c r="A1231" s="3" t="str">
        <x:v>Лицей № 366 "Физико-математический лицей"</x:v>
      </x:c>
      <x:c r="B1231" s="3" t="str">
        <x:v>competitiveness</x:v>
      </x:c>
      <x:c r="C1231" s="3" t="n">
        <x:v>2024</x:v>
      </x:c>
      <x:c r="D1231" s="3" t="n">
        <x:v>42</x:v>
      </x:c>
      <x:c r="E1231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232" ht="38" customHeight="1">
      <x:c r="A1232" s="3" t="str">
        <x:v>Лицей № 366 "Физико-математический лицей"</x:v>
      </x:c>
      <x:c r="B1232" s="3" t="str">
        <x:v>Олимпиадный: Математика</x:v>
      </x:c>
      <x:c r="C1232" s="3" t="str">
        <x:v>2023/24</x:v>
      </x:c>
      <x:c r="D1232" s="3" t="str">
        <x:v>Высокие результаты</x:v>
      </x:c>
      <x:c r="E1232" s="10" t="str">
        <x:f>IFERROR(HYPERLINK("https://olimpiada.ru/article/1143","https://olimpiada.ru/article/1143"),"https://olimpiada.ru/article/1143")</x:f>
        <x:v>https://olimpiada.ru/article/1143</x:v>
      </x:c>
    </x:row>
    <x:row r="1233" ht="38" customHeight="1">
      <x:c r="A1233" s="3" t="str">
        <x:v>Лицей-интернат № 2</x:v>
      </x:c>
      <x:c r="B1233" s="3" t="str">
        <x:v>competitiveness</x:v>
      </x:c>
      <x:c r="C1233" s="3" t="n">
        <x:v>2026</x:v>
      </x:c>
      <x:c r="D1233" s="3" t="n">
        <x:v>45</x:v>
      </x:c>
      <x:c r="E1233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234" ht="38" customHeight="1">
      <x:c r="A1234" s="3" t="str">
        <x:v>Лицей-интернат № 2</x:v>
      </x:c>
      <x:c r="B1234" s="3" t="str">
        <x:v>competitiveness</x:v>
      </x:c>
      <x:c r="C1234" s="3" t="n">
        <x:v>2025</x:v>
      </x:c>
      <x:c r="D1234" s="3" t="n">
        <x:v>48</x:v>
      </x:c>
      <x:c r="E1234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235" ht="38" customHeight="1">
      <x:c r="A1235" s="3" t="str">
        <x:v>Лицей-интернат № 2</x:v>
      </x:c>
      <x:c r="B1235" s="3" t="str">
        <x:v>competitiveness</x:v>
      </x:c>
      <x:c r="C1235" s="3" t="n">
        <x:v>2024</x:v>
      </x:c>
      <x:c r="D1235" s="3" t="n">
        <x:v>33</x:v>
      </x:c>
      <x:c r="E1235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236" ht="38" customHeight="1">
      <x:c r="A1236" s="3" t="str">
        <x:v>Лицей-интернат № 2</x:v>
      </x:c>
      <x:c r="B1236" s="3" t="str">
        <x:v>Олимпиадный: Общий рейтинг</x:v>
      </x:c>
      <x:c r="C1236" s="3" t="str">
        <x:v>2023/24</x:v>
      </x:c>
      <x:c r="D1236" s="3" t="str">
        <x:v>12-14</x:v>
      </x:c>
      <x:c r="E1236" s="10" t="str">
        <x:f>IFERROR(HYPERLINK("https://olimpiada.ru/article/1143","https://olimpiada.ru/article/1143"),"https://olimpiada.ru/article/1143")</x:f>
        <x:v>https://olimpiada.ru/article/1143</x:v>
      </x:c>
    </x:row>
    <x:row r="1237" ht="38" customHeight="1">
      <x:c r="A1237" s="3" t="str">
        <x:v>Лицей-интернат № 2</x:v>
      </x:c>
      <x:c r="B1237" s="3" t="str">
        <x:v>Олимпиадный: Естественные науки и технологии</x:v>
      </x:c>
      <x:c r="C1237" s="3" t="str">
        <x:v>2023/24</x:v>
      </x:c>
      <x:c r="D1237" s="3" t="str">
        <x:v>Высокие результаты</x:v>
      </x:c>
      <x:c r="E1237" s="10" t="str">
        <x:f>IFERROR(HYPERLINK("https://olimpiada.ru/article/1143","https://olimpiada.ru/article/1143"),"https://olimpiada.ru/article/1143")</x:f>
        <x:v>https://olimpiada.ru/article/1143</x:v>
      </x:c>
    </x:row>
    <x:row r="1238" ht="38" customHeight="1">
      <x:c r="A1238" s="3" t="str">
        <x:v>Лицей-интернат № 2</x:v>
      </x:c>
      <x:c r="B1238" s="3" t="str">
        <x:v>Олимпиадный: Математика</x:v>
      </x:c>
      <x:c r="C1238" s="3" t="str">
        <x:v>2023/24</x:v>
      </x:c>
      <x:c r="D1238" s="3" t="str">
        <x:v>Высокие результаты</x:v>
      </x:c>
      <x:c r="E1238" s="10" t="str">
        <x:f>IFERROR(HYPERLINK("https://olimpiada.ru/article/1143","https://olimpiada.ru/article/1143"),"https://olimpiada.ru/article/1143")</x:f>
        <x:v>https://olimpiada.ru/article/1143</x:v>
      </x:c>
    </x:row>
    <x:row r="1239" ht="38" customHeight="1">
      <x:c r="A1239" s="3" t="str">
        <x:v>Лицей-интернат № 2</x:v>
      </x:c>
      <x:c r="B1239" s="3" t="str">
        <x:v>Олимпиадный: Общий рейтинг</x:v>
      </x:c>
      <x:c r="C1239" s="3" t="str">
        <x:v>2024/25</x:v>
      </x:c>
      <x:c r="D1239" s="3" t="str">
        <x:v>13</x:v>
      </x:c>
      <x:c r="E1239" s="10" t="str">
        <x:f>IFERROR(HYPERLINK("https://olimpiada.ru/article/1202","https://olimpiada.ru/article/1202"),"https://olimpiada.ru/article/1202")</x:f>
        <x:v>https://olimpiada.ru/article/1202</x:v>
      </x:c>
    </x:row>
    <x:row r="1240" ht="38" customHeight="1">
      <x:c r="A1240" s="3" t="str">
        <x:v>Лицей-интернат № 2</x:v>
      </x:c>
      <x:c r="B1240" s="3" t="str">
        <x:v>Олимпиадный: Естественные науки и технологии</x:v>
      </x:c>
      <x:c r="C1240" s="3" t="str">
        <x:v>2024/25</x:v>
      </x:c>
      <x:c r="D1240" s="3" t="str">
        <x:v>Высокие результаты</x:v>
      </x:c>
      <x:c r="E1240" s="10" t="str">
        <x:f>IFERROR(HYPERLINK("https://olimpiada.ru/article/1202","https://olimpiada.ru/article/1202"),"https://olimpiada.ru/article/1202")</x:f>
        <x:v>https://olimpiada.ru/article/1202</x:v>
      </x:c>
    </x:row>
    <x:row r="1241" ht="38" customHeight="1">
      <x:c r="A1241" s="3" t="str">
        <x:v>Лицей-интернат № 2</x:v>
      </x:c>
      <x:c r="B1241" s="3" t="str">
        <x:v>Олимпиадный: Математика</x:v>
      </x:c>
      <x:c r="C1241" s="3" t="str">
        <x:v>2024/25</x:v>
      </x:c>
      <x:c r="D1241" s="3" t="str">
        <x:v>Высокие результаты</x:v>
      </x:c>
      <x:c r="E1241" s="10" t="str">
        <x:f>IFERROR(HYPERLINK("https://olimpiada.ru/article/1202","https://olimpiada.ru/article/1202"),"https://olimpiada.ru/article/1202")</x:f>
        <x:v>https://olimpiada.ru/article/1202</x:v>
      </x:c>
    </x:row>
    <x:row r="1242" ht="38" customHeight="1">
      <x:c r="A1242" s="3" t="str">
        <x:v>Классический пансион МГУ</x:v>
      </x:c>
      <x:c r="B1242" s="3" t="str">
        <x:v>competitiveness</x:v>
      </x:c>
      <x:c r="C1242" s="3" t="n">
        <x:v>2026</x:v>
      </x:c>
      <x:c r="D1242" s="3" t="n">
        <x:v>47</x:v>
      </x:c>
      <x:c r="E1242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243" ht="38" customHeight="1">
      <x:c r="A1243" s="3" t="str">
        <x:v>Классический пансион МГУ</x:v>
      </x:c>
      <x:c r="B1243" s="3" t="str">
        <x:v>competitiveness</x:v>
      </x:c>
      <x:c r="C1243" s="3" t="n">
        <x:v>2024</x:v>
      </x:c>
      <x:c r="D1243" s="3" t="n">
        <x:v>83</x:v>
      </x:c>
      <x:c r="E1243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244" ht="38" customHeight="1">
      <x:c r="A1244" s="3" t="str">
        <x:v>Классический пансион МГУ</x:v>
      </x:c>
      <x:c r="B1244" s="3" t="str">
        <x:v>competitiveness</x:v>
      </x:c>
      <x:c r="C1244" s="3" t="n">
        <x:v>2025</x:v>
      </x:c>
      <x:c r="D1244" s="3" t="n">
        <x:v>81</x:v>
      </x:c>
      <x:c r="E1244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245" ht="38" customHeight="1">
      <x:c r="A1245" s="3" t="str">
        <x:v>Лицей "Физико-техническая школа"</x:v>
      </x:c>
      <x:c r="B1245" s="3" t="str">
        <x:v>competitiveness</x:v>
      </x:c>
      <x:c r="C1245" s="3" t="n">
        <x:v>2026</x:v>
      </x:c>
      <x:c r="D1245" s="3" t="n">
        <x:v>51</x:v>
      </x:c>
      <x:c r="E1245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246" ht="38" customHeight="1">
      <x:c r="A1246" s="3" t="str">
        <x:v>Лицей "Физико-техническая школа"</x:v>
      </x:c>
      <x:c r="B1246" s="3" t="str">
        <x:v>competitiveness</x:v>
      </x:c>
      <x:c r="C1246" s="3" t="n">
        <x:v>2025</x:v>
      </x:c>
      <x:c r="D1246" s="3" t="n">
        <x:v>93</x:v>
      </x:c>
      <x:c r="E1246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247" ht="38" customHeight="1">
      <x:c r="A1247" s="3" t="str">
        <x:v>Санкт-Петербургская классическая гимназия № 610</x:v>
      </x:c>
      <x:c r="B1247" s="3" t="str">
        <x:v>competitiveness</x:v>
      </x:c>
      <x:c r="C1247" s="3" t="n">
        <x:v>2026</x:v>
      </x:c>
      <x:c r="D1247" s="3" t="n">
        <x:v>52</x:v>
      </x:c>
      <x:c r="E1247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248" ht="38" customHeight="1">
      <x:c r="A1248" s="3" t="str">
        <x:v>Санкт-Петербургская классическая гимназия № 610</x:v>
      </x:c>
      <x:c r="B1248" s="3" t="str">
        <x:v>competitiveness</x:v>
      </x:c>
      <x:c r="C1248" s="3" t="n">
        <x:v>2024</x:v>
      </x:c>
      <x:c r="D1248" s="3" t="n">
        <x:v>66</x:v>
      </x:c>
      <x:c r="E1248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249" ht="38" customHeight="1">
      <x:c r="A1249" s="3" t="str">
        <x:v>Школа № 1589</x:v>
      </x:c>
      <x:c r="B1249" s="3" t="str">
        <x:v>competitiveness</x:v>
      </x:c>
      <x:c r="C1249" s="3" t="n">
        <x:v>2026</x:v>
      </x:c>
      <x:c r="D1249" s="3" t="n">
        <x:v>53</x:v>
      </x:c>
      <x:c r="E1249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250" ht="38" customHeight="1">
      <x:c r="A1250" s="3" t="str">
        <x:v>Школа № 1589</x:v>
      </x:c>
      <x:c r="B1250" s="3" t="str">
        <x:v>competitiveness</x:v>
      </x:c>
      <x:c r="C1250" s="3" t="n">
        <x:v>2025</x:v>
      </x:c>
      <x:c r="D1250" s="3" t="n">
        <x:v>36</x:v>
      </x:c>
      <x:c r="E1250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251" ht="38" customHeight="1">
      <x:c r="A1251" s="3" t="str">
        <x:v>Школа № 1589</x:v>
      </x:c>
      <x:c r="B1251" s="3" t="str">
        <x:v>university-admissions</x:v>
      </x:c>
      <x:c r="C1251" s="3" t="n">
        <x:v>2024</x:v>
      </x:c>
      <x:c r="D1251" s="3" t="n">
        <x:v>241</x:v>
      </x:c>
      <x:c r="E1251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252" ht="38" customHeight="1">
      <x:c r="A1252" s="3" t="str">
        <x:v>Школа № 1589</x:v>
      </x:c>
      <x:c r="B1252" s="3" t="str">
        <x:v>competitiveness</x:v>
      </x:c>
      <x:c r="C1252" s="3" t="n">
        <x:v>2024</x:v>
      </x:c>
      <x:c r="D1252" s="3" t="n">
        <x:v>53</x:v>
      </x:c>
      <x:c r="E1252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253" ht="38" customHeight="1">
      <x:c r="A1253" s="3" t="str">
        <x:v>ЧОУ СОШ "Ломоносовская школа"</x:v>
      </x:c>
      <x:c r="B1253" s="3" t="str">
        <x:v>competitiveness</x:v>
      </x:c>
      <x:c r="C1253" s="3" t="n">
        <x:v>2026</x:v>
      </x:c>
      <x:c r="D1253" s="3" t="n">
        <x:v>62</x:v>
      </x:c>
      <x:c r="E1253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254" ht="38" customHeight="1">
      <x:c r="A1254" s="3" t="str">
        <x:v>Ломоносовский лицей</x:v>
      </x:c>
      <x:c r="B1254" s="3" t="str">
        <x:v>competitiveness</x:v>
      </x:c>
      <x:c r="C1254" s="3" t="n">
        <x:v>2026</x:v>
      </x:c>
      <x:c r="D1254" s="3" t="n">
        <x:v>67</x:v>
      </x:c>
      <x:c r="E1254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255" ht="38" customHeight="1">
      <x:c r="A1255" s="3" t="str">
        <x:v>Ломоносовский лицей</x:v>
      </x:c>
      <x:c r="B1255" s="3" t="str">
        <x:v>competitiveness</x:v>
      </x:c>
      <x:c r="C1255" s="3" t="n">
        <x:v>2025</x:v>
      </x:c>
      <x:c r="D1255" s="3" t="n">
        <x:v>53</x:v>
      </x:c>
      <x:c r="E1255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256" ht="38" customHeight="1">
      <x:c r="A1256" s="3" t="str">
        <x:v>Ломоносовский лицей</x:v>
      </x:c>
      <x:c r="B1256" s="3" t="str">
        <x:v>competitiveness</x:v>
      </x:c>
      <x:c r="C1256" s="3" t="n">
        <x:v>2024</x:v>
      </x:c>
      <x:c r="D1256" s="3" t="n">
        <x:v>78</x:v>
      </x:c>
      <x:c r="E1256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257" ht="38" customHeight="1">
      <x:c r="A1257" s="3" t="str">
        <x:v>Гимназия Святителя Василия Великого</x:v>
      </x:c>
      <x:c r="B1257" s="3" t="str">
        <x:v>competitiveness</x:v>
      </x:c>
      <x:c r="C1257" s="3" t="n">
        <x:v>2026</x:v>
      </x:c>
      <x:c r="D1257" s="3" t="n">
        <x:v>70</x:v>
      </x:c>
      <x:c r="E1257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258" ht="38" customHeight="1">
      <x:c r="A1258" s="3" t="str">
        <x:v>Гимназия Святителя Василия Великого</x:v>
      </x:c>
      <x:c r="B1258" s="3" t="str">
        <x:v>competitiveness</x:v>
      </x:c>
      <x:c r="C1258" s="3" t="n">
        <x:v>2025</x:v>
      </x:c>
      <x:c r="D1258" s="3" t="n">
        <x:v>45</x:v>
      </x:c>
      <x:c r="E1258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259" ht="38" customHeight="1">
      <x:c r="A1259" s="3" t="str">
        <x:v>Гимназия Святителя Василия Великого</x:v>
      </x:c>
      <x:c r="B1259" s="3" t="str">
        <x:v>competitiveness</x:v>
      </x:c>
      <x:c r="C1259" s="3" t="n">
        <x:v>2024</x:v>
      </x:c>
      <x:c r="D1259" s="3" t="n">
        <x:v>52</x:v>
      </x:c>
      <x:c r="E1259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260" ht="38" customHeight="1">
      <x:c r="A1260" s="3" t="str">
        <x:v>Международная гимназия "Сколково"</x:v>
      </x:c>
      <x:c r="B1260" s="3" t="str">
        <x:v>competitiveness</x:v>
      </x:c>
      <x:c r="C1260" s="3" t="n">
        <x:v>2026</x:v>
      </x:c>
      <x:c r="D1260" s="3" t="n">
        <x:v>73</x:v>
      </x:c>
      <x:c r="E1260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261" ht="38" customHeight="1">
      <x:c r="A1261" s="3" t="str">
        <x:v>Лицей ТГУ</x:v>
      </x:c>
      <x:c r="B1261" s="3" t="str">
        <x:v>competitiveness</x:v>
      </x:c>
      <x:c r="C1261" s="3" t="n">
        <x:v>2026</x:v>
      </x:c>
      <x:c r="D1261" s="3" t="n">
        <x:v>75</x:v>
      </x:c>
      <x:c r="E1261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262" ht="38" customHeight="1">
      <x:c r="A1262" s="3" t="str">
        <x:v>Лицей ТГУ</x:v>
      </x:c>
      <x:c r="B1262" s="3" t="str">
        <x:v>competitiveness</x:v>
      </x:c>
      <x:c r="C1262" s="3" t="n">
        <x:v>2025</x:v>
      </x:c>
      <x:c r="D1262" s="3" t="n">
        <x:v>100</x:v>
      </x:c>
      <x:c r="E1262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263" ht="38" customHeight="1">
      <x:c r="A1263" s="3" t="str">
        <x:v>Челябинский областной многопрофильный лицей-интернат для одаренных детей</x:v>
      </x:c>
      <x:c r="B1263" s="3" t="str">
        <x:v>competitiveness</x:v>
      </x:c>
      <x:c r="C1263" s="3" t="n">
        <x:v>2026</x:v>
      </x:c>
      <x:c r="D1263" s="3" t="n">
        <x:v>77</x:v>
      </x:c>
      <x:c r="E1263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264" ht="38" customHeight="1">
      <x:c r="A1264" s="3" t="str">
        <x:v>Челябинский областной многопрофильный лицей-интернат для одаренных детей</x:v>
      </x:c>
      <x:c r="B1264" s="3" t="str">
        <x:v>competitiveness</x:v>
      </x:c>
      <x:c r="C1264" s="3" t="n">
        <x:v>2025</x:v>
      </x:c>
      <x:c r="D1264" s="3" t="n">
        <x:v>43</x:v>
      </x:c>
      <x:c r="E1264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265" ht="38" customHeight="1">
      <x:c r="A1265" s="3" t="str">
        <x:v>Челябинский областной многопрофильный лицей-интернат для одаренных детей</x:v>
      </x:c>
      <x:c r="B1265" s="3" t="str">
        <x:v>competitiveness</x:v>
      </x:c>
      <x:c r="C1265" s="3" t="n">
        <x:v>2024</x:v>
      </x:c>
      <x:c r="D1265" s="3" t="n">
        <x:v>68</x:v>
      </x:c>
      <x:c r="E1265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266" ht="38" customHeight="1">
      <x:c r="A1266" s="3" t="str">
        <x:v>ОАНО "Школа права и экономики"</x:v>
      </x:c>
      <x:c r="B1266" s="3" t="str">
        <x:v>competitiveness</x:v>
      </x:c>
      <x:c r="C1266" s="3" t="n">
        <x:v>2026</x:v>
      </x:c>
      <x:c r="D1266" s="3" t="n">
        <x:v>79</x:v>
      </x:c>
      <x:c r="E1266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267" ht="38" customHeight="1">
      <x:c r="A1267" s="3" t="str">
        <x:v>Лицей № 97 г. Челябинска</x:v>
      </x:c>
      <x:c r="B1267" s="3" t="str">
        <x:v>competitiveness</x:v>
      </x:c>
      <x:c r="C1267" s="3" t="n">
        <x:v>2026</x:v>
      </x:c>
      <x:c r="D1267" s="3" t="n">
        <x:v>81</x:v>
      </x:c>
      <x:c r="E1267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268" ht="38" customHeight="1">
      <x:c r="A1268" s="3" t="str">
        <x:v>Государственный лицей Республики Тыва</x:v>
      </x:c>
      <x:c r="B1268" s="3" t="str">
        <x:v>competitiveness</x:v>
      </x:c>
      <x:c r="C1268" s="3" t="n">
        <x:v>2026</x:v>
      </x:c>
      <x:c r="D1268" s="3" t="n">
        <x:v>83</x:v>
      </x:c>
      <x:c r="E1268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269" ht="38" customHeight="1">
      <x:c r="A1269" s="3" t="str">
        <x:v>Лицей № 8 (Электросталь)</x:v>
      </x:c>
      <x:c r="B1269" s="3" t="str">
        <x:v>competitiveness</x:v>
      </x:c>
      <x:c r="C1269" s="3" t="n">
        <x:v>2026</x:v>
      </x:c>
      <x:c r="D1269" s="3" t="n">
        <x:v>85</x:v>
      </x:c>
      <x:c r="E1269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270" ht="38" customHeight="1">
      <x:c r="A1270" s="3" t="str">
        <x:v>Лицей № 8 (Электросталь)</x:v>
      </x:c>
      <x:c r="B1270" s="3" t="str">
        <x:v>competitiveness</x:v>
      </x:c>
      <x:c r="C1270" s="3" t="n">
        <x:v>2024</x:v>
      </x:c>
      <x:c r="D1270" s="3" t="n">
        <x:v>90</x:v>
      </x:c>
      <x:c r="E1270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271" ht="38" customHeight="1">
      <x:c r="A1271" s="3" t="str">
        <x:v>Югорский физико-математический лицей-интернат</x:v>
      </x:c>
      <x:c r="B1271" s="3" t="str">
        <x:v>competitiveness</x:v>
      </x:c>
      <x:c r="C1271" s="3" t="n">
        <x:v>2026</x:v>
      </x:c>
      <x:c r="D1271" s="3" t="n">
        <x:v>86</x:v>
      </x:c>
      <x:c r="E1271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272" ht="38" customHeight="1">
      <x:c r="A1272" s="3" t="str">
        <x:v>Югорский физико-математический лицей-интернат</x:v>
      </x:c>
      <x:c r="B1272" s="3" t="str">
        <x:v>university-admissions</x:v>
      </x:c>
      <x:c r="C1272" s="3" t="n">
        <x:v>2025</x:v>
      </x:c>
      <x:c r="D1272" s="3" t="n">
        <x:v>272</x:v>
      </x:c>
      <x:c r="E1272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273" ht="38" customHeight="1">
      <x:c r="A1273" s="3" t="str">
        <x:v>Югорский физико-математический лицей-интернат</x:v>
      </x:c>
      <x:c r="B1273" s="3" t="str">
        <x:v>competitiveness</x:v>
      </x:c>
      <x:c r="C1273" s="3" t="n">
        <x:v>2025</x:v>
      </x:c>
      <x:c r="D1273" s="3" t="n">
        <x:v>71</x:v>
      </x:c>
      <x:c r="E1273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274" ht="38" customHeight="1">
      <x:c r="A1274" s="3" t="str">
        <x:v>Югорский физико-математический лицей-интернат</x:v>
      </x:c>
      <x:c r="B1274" s="3" t="str">
        <x:v>university-admissions</x:v>
      </x:c>
      <x:c r="C1274" s="3" t="n">
        <x:v>2024</x:v>
      </x:c>
      <x:c r="D1274" s="3" t="n">
        <x:v>166</x:v>
      </x:c>
      <x:c r="E1274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275" ht="38" customHeight="1">
      <x:c r="A1275" s="3" t="str">
        <x:v>Югорский физико-математический лицей-интернат</x:v>
      </x:c>
      <x:c r="B1275" s="3" t="str">
        <x:v>competitiveness</x:v>
      </x:c>
      <x:c r="C1275" s="3" t="n">
        <x:v>2024</x:v>
      </x:c>
      <x:c r="D1275" s="3" t="n">
        <x:v>38</x:v>
      </x:c>
      <x:c r="E1275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276" ht="38" customHeight="1">
      <x:c r="A1276" s="3" t="str">
        <x:v>Школа № 1306 - "Школа молодых политиков"</x:v>
      </x:c>
      <x:c r="B1276" s="3" t="str">
        <x:v>competitiveness</x:v>
      </x:c>
      <x:c r="C1276" s="3" t="n">
        <x:v>2026</x:v>
      </x:c>
      <x:c r="D1276" s="3" t="n">
        <x:v>89</x:v>
      </x:c>
      <x:c r="E1276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277" ht="38" customHeight="1">
      <x:c r="A1277" s="3" t="str">
        <x:v>Школа № 1306 - "Школа молодых политиков"</x:v>
      </x:c>
      <x:c r="B1277" s="3" t="str">
        <x:v>competitiveness</x:v>
      </x:c>
      <x:c r="C1277" s="3" t="n">
        <x:v>2025</x:v>
      </x:c>
      <x:c r="D1277" s="3" t="n">
        <x:v>83</x:v>
      </x:c>
      <x:c r="E1277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278" ht="38" customHeight="1">
      <x:c r="A1278" s="3" t="str">
        <x:v>Школа № 1306 - "Школа молодых политиков"</x:v>
      </x:c>
      <x:c r="B1278" s="3" t="str">
        <x:v>competitiveness</x:v>
      </x:c>
      <x:c r="C1278" s="3" t="n">
        <x:v>2024</x:v>
      </x:c>
      <x:c r="D1278" s="3" t="n">
        <x:v>99</x:v>
      </x:c>
      <x:c r="E1278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279" ht="38" customHeight="1">
      <x:c r="A1279" s="3" t="str">
        <x:v>Гимназия № 26 (Набережные Челны)</x:v>
      </x:c>
      <x:c r="B1279" s="3" t="str">
        <x:v>competitiveness</x:v>
      </x:c>
      <x:c r="C1279" s="3" t="n">
        <x:v>2026</x:v>
      </x:c>
      <x:c r="D1279" s="3" t="n">
        <x:v>90</x:v>
      </x:c>
      <x:c r="E1279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280" ht="38" customHeight="1">
      <x:c r="A1280" s="3" t="str">
        <x:v>Гимназия № 26 (Набережные Челны)</x:v>
      </x:c>
      <x:c r="B1280" s="3" t="str">
        <x:v>Олимпиадный: Общий рейтинг</x:v>
      </x:c>
      <x:c r="C1280" s="3" t="str">
        <x:v>2023/24</x:v>
      </x:c>
      <x:c r="D1280" s="3" t="str">
        <x:v>29-32</x:v>
      </x:c>
      <x:c r="E1280" s="10" t="str">
        <x:f>IFERROR(HYPERLINK("https://olimpiada.ru/article/1143","https://olimpiada.ru/article/1143"),"https://olimpiada.ru/article/1143")</x:f>
        <x:v>https://olimpiada.ru/article/1143</x:v>
      </x:c>
    </x:row>
    <x:row r="1281" ht="38" customHeight="1">
      <x:c r="A1281" s="3" t="str">
        <x:v>Гимназия № 26 (Набережные Челны)</x:v>
      </x:c>
      <x:c r="B1281" s="3" t="str">
        <x:v>Олимпиадный: Естественные науки и технологии</x:v>
      </x:c>
      <x:c r="C1281" s="3" t="str">
        <x:v>2023/24</x:v>
      </x:c>
      <x:c r="D1281" s="3" t="str">
        <x:v>Высокие результаты</x:v>
      </x:c>
      <x:c r="E1281" s="10" t="str">
        <x:f>IFERROR(HYPERLINK("https://olimpiada.ru/article/1143","https://olimpiada.ru/article/1143"),"https://olimpiada.ru/article/1143")</x:f>
        <x:v>https://olimpiada.ru/article/1143</x:v>
      </x:c>
    </x:row>
    <x:row r="1282" ht="38" customHeight="1">
      <x:c r="A1282" s="3" t="str">
        <x:v>Гимназия № 26 (Набережные Челны)</x:v>
      </x:c>
      <x:c r="B1282" s="3" t="str">
        <x:v>Олимпиадный: Математика</x:v>
      </x:c>
      <x:c r="C1282" s="3" t="str">
        <x:v>2023/24</x:v>
      </x:c>
      <x:c r="D1282" s="3" t="str">
        <x:v>7-12</x:v>
      </x:c>
      <x:c r="E1282" s="10" t="str">
        <x:f>IFERROR(HYPERLINK("https://olimpiada.ru/article/1143","https://olimpiada.ru/article/1143"),"https://olimpiada.ru/article/1143")</x:f>
        <x:v>https://olimpiada.ru/article/1143</x:v>
      </x:c>
    </x:row>
    <x:row r="1283" ht="38" customHeight="1">
      <x:c r="A1283" s="3" t="str">
        <x:v>Гимназия № 26 (Набережные Челны)</x:v>
      </x:c>
      <x:c r="B1283" s="3" t="str">
        <x:v>Олимпиадный: Математика</x:v>
      </x:c>
      <x:c r="C1283" s="3" t="str">
        <x:v>2024/25</x:v>
      </x:c>
      <x:c r="D1283" s="3" t="str">
        <x:v>Высокие результаты</x:v>
      </x:c>
      <x:c r="E1283" s="10" t="str">
        <x:f>IFERROR(HYPERLINK("https://olimpiada.ru/article/1202","https://olimpiada.ru/article/1202"),"https://olimpiada.ru/article/1202")</x:f>
        <x:v>https://olimpiada.ru/article/1202</x:v>
      </x:c>
    </x:row>
    <x:row r="1284" ht="38" customHeight="1">
      <x:c r="A1284" s="3" t="str">
        <x:v>Новая Школа</x:v>
      </x:c>
      <x:c r="B1284" s="3" t="str">
        <x:v>competitiveness</x:v>
      </x:c>
      <x:c r="C1284" s="3" t="n">
        <x:v>2026</x:v>
      </x:c>
      <x:c r="D1284" s="3" t="n">
        <x:v>92</x:v>
      </x:c>
      <x:c r="E1284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285" ht="38" customHeight="1">
      <x:c r="A1285" s="3" t="str">
        <x:v>Новая Школа</x:v>
      </x:c>
      <x:c r="B1285" s="3" t="str">
        <x:v>competitiveness</x:v>
      </x:c>
      <x:c r="C1285" s="3" t="n">
        <x:v>2025</x:v>
      </x:c>
      <x:c r="D1285" s="3" t="n">
        <x:v>82</x:v>
      </x:c>
      <x:c r="E1285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286" ht="38" customHeight="1">
      <x:c r="A1286" s="3" t="str">
        <x:v>Гимназия "Школа бизнеса"</x:v>
      </x:c>
      <x:c r="B1286" s="3" t="str">
        <x:v>competitiveness</x:v>
      </x:c>
      <x:c r="C1286" s="3" t="n">
        <x:v>2026</x:v>
      </x:c>
      <x:c r="D1286" s="3" t="n">
        <x:v>94</x:v>
      </x:c>
      <x:c r="E1286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287" ht="38" customHeight="1">
      <x:c r="A1287" s="3" t="str">
        <x:v>Физико-математический лицей-интернат</x:v>
      </x:c>
      <x:c r="B1287" s="3" t="str">
        <x:v>competitiveness</x:v>
      </x:c>
      <x:c r="C1287" s="3" t="n">
        <x:v>2026</x:v>
      </x:c>
      <x:c r="D1287" s="3" t="n">
        <x:v>97</x:v>
      </x:c>
      <x:c r="E1287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288" ht="38" customHeight="1">
      <x:c r="A1288" s="3" t="str">
        <x:v>Смоленский физико-математический лицей ЯВИР при МИФИ и МЭИ</x:v>
      </x:c>
      <x:c r="B1288" s="3" t="str">
        <x:v>competitiveness</x:v>
      </x:c>
      <x:c r="C1288" s="3" t="n">
        <x:v>2026</x:v>
      </x:c>
      <x:c r="D1288" s="3" t="n">
        <x:v>98</x:v>
      </x:c>
      <x:c r="E1288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289" ht="38" customHeight="1">
      <x:c r="A1289" s="3" t="str">
        <x:v>Ефремовский физико-математический лицей</x:v>
      </x:c>
      <x:c r="B1289" s="3" t="str">
        <x:v>competitiveness</x:v>
      </x:c>
      <x:c r="C1289" s="3" t="n">
        <x:v>2026</x:v>
      </x:c>
      <x:c r="D1289" s="3" t="n">
        <x:v>100</x:v>
      </x:c>
      <x:c r="E1289" s="10" t="str">
        <x:f>IFERROR(HYPERLINK("https://raex-rr.com/education/best_schools/top-100_russian_schools/2026/","https://raex-rr.com/education/best_schools/top-100_russian_schools/2026/"),"https://raex-rr.com/education/best_schools/top-100_russian_schools/2026/")</x:f>
        <x:v>https://raex-rr.com/education/best_schools/top-100_russian_schools/2026/</x:v>
      </x:c>
    </x:row>
    <x:row r="1290" ht="38" customHeight="1">
      <x:c r="A1290" s="3" t="str">
        <x:v>Ефремовский физико-математический лицей</x:v>
      </x:c>
      <x:c r="B1290" s="3" t="str">
        <x:v>competitiveness</x:v>
      </x:c>
      <x:c r="C1290" s="3" t="n">
        <x:v>2025</x:v>
      </x:c>
      <x:c r="D1290" s="3" t="n">
        <x:v>52</x:v>
      </x:c>
      <x:c r="E1290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291" ht="38" customHeight="1">
      <x:c r="A1291" s="3" t="str">
        <x:v>Ефремовский физико-математический лицей</x:v>
      </x:c>
      <x:c r="B1291" s="3" t="str">
        <x:v>competitiveness</x:v>
      </x:c>
      <x:c r="C1291" s="3" t="n">
        <x:v>2024</x:v>
      </x:c>
      <x:c r="D1291" s="3" t="n">
        <x:v>97</x:v>
      </x:c>
      <x:c r="E1291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292" ht="38" customHeight="1">
      <x:c r="A1292" s="3" t="str">
        <x:v>"Центр образования № 1" имени Героя Российской Федерации Антона Геннадьевича Копейкина</x:v>
      </x:c>
      <x:c r="B1292" s="3" t="str">
        <x:v>university-admissions</x:v>
      </x:c>
      <x:c r="C1292" s="3" t="n">
        <x:v>2024</x:v>
      </x:c>
      <x:c r="D1292" s="3" t="n">
        <x:v>278</x:v>
      </x:c>
      <x:c r="E129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293" ht="38" customHeight="1">
      <x:c r="A1293" s="3" t="str">
        <x:v>Балашихинский лицей</x:v>
      </x:c>
      <x:c r="B1293" s="3" t="str">
        <x:v>university-admissions</x:v>
      </x:c>
      <x:c r="C1293" s="3" t="n">
        <x:v>2025</x:v>
      </x:c>
      <x:c r="D1293" s="3" t="n">
        <x:v>199</x:v>
      </x:c>
      <x:c r="E1293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294" ht="38" customHeight="1">
      <x:c r="A1294" s="3" t="str">
        <x:v>Балашихинский лицей</x:v>
      </x:c>
      <x:c r="B1294" s="3" t="str">
        <x:v>competitiveness</x:v>
      </x:c>
      <x:c r="C1294" s="3" t="n">
        <x:v>2025</x:v>
      </x:c>
      <x:c r="D1294" s="3" t="n">
        <x:v>66</x:v>
      </x:c>
      <x:c r="E1294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295" ht="38" customHeight="1">
      <x:c r="A1295" s="3" t="str">
        <x:v>Балашихинский лицей</x:v>
      </x:c>
      <x:c r="B1295" s="3" t="str">
        <x:v>university-admissions</x:v>
      </x:c>
      <x:c r="C1295" s="3" t="n">
        <x:v>2024</x:v>
      </x:c>
      <x:c r="D1295" s="3" t="n">
        <x:v>169</x:v>
      </x:c>
      <x:c r="E129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296" ht="38" customHeight="1">
      <x:c r="A1296" s="3" t="str">
        <x:v>Балашихинский лицей</x:v>
      </x:c>
      <x:c r="B1296" s="3" t="str">
        <x:v>competitiveness</x:v>
      </x:c>
      <x:c r="C1296" s="3" t="n">
        <x:v>2024</x:v>
      </x:c>
      <x:c r="D1296" s="3" t="n">
        <x:v>48</x:v>
      </x:c>
      <x:c r="E1296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297" ht="38" customHeight="1">
      <x:c r="A1297" s="3" t="str">
        <x:v>Белгородский инженерный юношеский лицей-интернат</x:v>
      </x:c>
      <x:c r="B1297" s="3" t="str">
        <x:v>university-admissions</x:v>
      </x:c>
      <x:c r="C1297" s="3" t="n">
        <x:v>2024</x:v>
      </x:c>
      <x:c r="D1297" s="3" t="n">
        <x:v>270</x:v>
      </x:c>
      <x:c r="E1297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298" ht="38" customHeight="1">
      <x:c r="A1298" s="3" t="str">
        <x:v>Бийский лицей-интернат Алтайского края</x:v>
      </x:c>
      <x:c r="B1298" s="3" t="str">
        <x:v>university-admissions</x:v>
      </x:c>
      <x:c r="C1298" s="3" t="n">
        <x:v>2024</x:v>
      </x:c>
      <x:c r="D1298" s="3" t="n">
        <x:v>283</x:v>
      </x:c>
      <x:c r="E1298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299" ht="38" customHeight="1">
      <x:c r="A1299" s="3" t="str">
        <x:v>Гимназия № 1 (Самара)</x:v>
      </x:c>
      <x:c r="B1299" s="3" t="str">
        <x:v>university-admissions</x:v>
      </x:c>
      <x:c r="C1299" s="3" t="n">
        <x:v>2025</x:v>
      </x:c>
      <x:c r="D1299" s="3" t="n">
        <x:v>283</x:v>
      </x:c>
      <x:c r="E1299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300" ht="38" customHeight="1">
      <x:c r="A1300" s="3" t="str">
        <x:v>Гимназия № 1 (Самара)</x:v>
      </x:c>
      <x:c r="B1300" s="3" t="str">
        <x:v>university-admissions</x:v>
      </x:c>
      <x:c r="C1300" s="3" t="n">
        <x:v>2024</x:v>
      </x:c>
      <x:c r="D1300" s="3" t="n">
        <x:v>211</x:v>
      </x:c>
      <x:c r="E1300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01" ht="38" customHeight="1">
      <x:c r="A1301" s="3" t="str">
        <x:v>Гимназия № 1 (Самара)</x:v>
      </x:c>
      <x:c r="B1301" s="3" t="str">
        <x:v>Олимпиадный: Математика</x:v>
      </x:c>
      <x:c r="C1301" s="3" t="str">
        <x:v>2023/24</x:v>
      </x:c>
      <x:c r="D1301" s="3" t="str">
        <x:v>Высокие результаты</x:v>
      </x:c>
      <x:c r="E1301" s="10" t="str">
        <x:f>IFERROR(HYPERLINK("https://olimpiada.ru/article/1143","https://olimpiada.ru/article/1143"),"https://olimpiada.ru/article/1143")</x:f>
        <x:v>https://olimpiada.ru/article/1143</x:v>
      </x:c>
    </x:row>
    <x:row r="1302" ht="38" customHeight="1">
      <x:c r="A1302" s="3" t="str">
        <x:v>Гимназия № 1 (Чебоксары)</x:v>
      </x:c>
      <x:c r="B1302" s="3" t="str">
        <x:v>university-admissions</x:v>
      </x:c>
      <x:c r="C1302" s="3" t="n">
        <x:v>2024</x:v>
      </x:c>
      <x:c r="D1302" s="3" t="n">
        <x:v>227</x:v>
      </x:c>
      <x:c r="E130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03" ht="38" customHeight="1">
      <x:c r="A1303" s="3" t="str">
        <x:v>Гимназия № 1 имени Героя Российской Федерации А.В. Баландина</x:v>
      </x:c>
      <x:c r="B1303" s="3" t="str">
        <x:v>university-admissions</x:v>
      </x:c>
      <x:c r="C1303" s="3" t="n">
        <x:v>2024</x:v>
      </x:c>
      <x:c r="D1303" s="3" t="n">
        <x:v>271</x:v>
      </x:c>
      <x:c r="E1303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04" ht="38" customHeight="1">
      <x:c r="A1304" s="3" t="str">
        <x:v>Гимназия № 116 (Санкт-Петербург)</x:v>
      </x:c>
      <x:c r="B1304" s="3" t="str">
        <x:v>university-admissions</x:v>
      </x:c>
      <x:c r="C1304" s="3" t="n">
        <x:v>2025</x:v>
      </x:c>
      <x:c r="D1304" s="3" t="n">
        <x:v>290</x:v>
      </x:c>
      <x:c r="E130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305" ht="38" customHeight="1">
      <x:c r="A1305" s="3" t="str">
        <x:v>Гимназия № 116 (Санкт-Петербург)</x:v>
      </x:c>
      <x:c r="B1305" s="3" t="str">
        <x:v>competitiveness</x:v>
      </x:c>
      <x:c r="C1305" s="3" t="n">
        <x:v>2025</x:v>
      </x:c>
      <x:c r="D1305" s="3" t="n">
        <x:v>98</x:v>
      </x:c>
      <x:c r="E1305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306" ht="38" customHeight="1">
      <x:c r="A1306" s="3" t="str">
        <x:v>Гимназия № 116 (Санкт-Петербург)</x:v>
      </x:c>
      <x:c r="B1306" s="3" t="str">
        <x:v>university-admissions</x:v>
      </x:c>
      <x:c r="C1306" s="3" t="n">
        <x:v>2024</x:v>
      </x:c>
      <x:c r="D1306" s="3" t="n">
        <x:v>294</x:v>
      </x:c>
      <x:c r="E1306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07" ht="38" customHeight="1">
      <x:c r="A1307" s="3" t="str">
        <x:v>Гимназия № 13 "Академ"</x:v>
      </x:c>
      <x:c r="B1307" s="3" t="str">
        <x:v>university-admissions</x:v>
      </x:c>
      <x:c r="C1307" s="3" t="n">
        <x:v>2025</x:v>
      </x:c>
      <x:c r="D1307" s="3" t="n">
        <x:v>286</x:v>
      </x:c>
      <x:c r="E1307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308" ht="38" customHeight="1">
      <x:c r="A1308" s="3" t="str">
        <x:v>Гимназия № 13 "Академ"</x:v>
      </x:c>
      <x:c r="B1308" s="3" t="str">
        <x:v>university-admissions</x:v>
      </x:c>
      <x:c r="C1308" s="3" t="n">
        <x:v>2024</x:v>
      </x:c>
      <x:c r="D1308" s="3" t="n">
        <x:v>200</x:v>
      </x:c>
      <x:c r="E1308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09" ht="38" customHeight="1">
      <x:c r="A1309" s="3" t="str">
        <x:v>Гимназия № 24 им. М.В. Октябрьской</x:v>
      </x:c>
      <x:c r="B1309" s="3" t="str">
        <x:v>competitiveness</x:v>
      </x:c>
      <x:c r="C1309" s="3" t="n">
        <x:v>2025</x:v>
      </x:c>
      <x:c r="D1309" s="3" t="n">
        <x:v>91</x:v>
      </x:c>
      <x:c r="E1309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310" ht="38" customHeight="1">
      <x:c r="A1310" s="3" t="str">
        <x:v>Гимназия № 24 им. М.В. Октябрьской</x:v>
      </x:c>
      <x:c r="B1310" s="3" t="str">
        <x:v>competitiveness</x:v>
      </x:c>
      <x:c r="C1310" s="3" t="n">
        <x:v>2024</x:v>
      </x:c>
      <x:c r="D1310" s="3" t="n">
        <x:v>40</x:v>
      </x:c>
      <x:c r="E1310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311" ht="38" customHeight="1">
      <x:c r="A1311" s="3" t="str">
        <x:v>Гимназия № 261</x:v>
      </x:c>
      <x:c r="B1311" s="3" t="str">
        <x:v>university-admissions</x:v>
      </x:c>
      <x:c r="C1311" s="3" t="n">
        <x:v>2025</x:v>
      </x:c>
      <x:c r="D1311" s="3" t="n">
        <x:v>269</x:v>
      </x:c>
      <x:c r="E131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312" ht="38" customHeight="1">
      <x:c r="A1312" s="3" t="str">
        <x:v>Гимназия № 261</x:v>
      </x:c>
      <x:c r="B1312" s="3" t="str">
        <x:v>university-admissions</x:v>
      </x:c>
      <x:c r="C1312" s="3" t="n">
        <x:v>2024</x:v>
      </x:c>
      <x:c r="D1312" s="3" t="n">
        <x:v>222</x:v>
      </x:c>
      <x:c r="E131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13" ht="38" customHeight="1">
      <x:c r="A1313" s="3" t="str">
        <x:v>Гимназия № 261</x:v>
      </x:c>
      <x:c r="B1313" s="3" t="str">
        <x:v>competitiveness</x:v>
      </x:c>
      <x:c r="C1313" s="3" t="n">
        <x:v>2024</x:v>
      </x:c>
      <x:c r="D1313" s="3" t="n">
        <x:v>95</x:v>
      </x:c>
      <x:c r="E1313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314" ht="38" customHeight="1">
      <x:c r="A1314" s="3" t="str">
        <x:v>Гимназия № 642 "Земля и Вселенная"</x:v>
      </x:c>
      <x:c r="B1314" s="3" t="str">
        <x:v>university-admissions</x:v>
      </x:c>
      <x:c r="C1314" s="3" t="n">
        <x:v>2025</x:v>
      </x:c>
      <x:c r="D1314" s="3" t="n">
        <x:v>299</x:v>
      </x:c>
      <x:c r="E131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315" ht="38" customHeight="1">
      <x:c r="A1315" s="3" t="str">
        <x:v>Гимназия № 8 (Сочи)</x:v>
      </x:c>
      <x:c r="B1315" s="3" t="str">
        <x:v>university-admissions</x:v>
      </x:c>
      <x:c r="C1315" s="3" t="n">
        <x:v>2024</x:v>
      </x:c>
      <x:c r="D1315" s="3" t="n">
        <x:v>300</x:v>
      </x:c>
      <x:c r="E131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16" ht="38" customHeight="1">
      <x:c r="A1316" s="3" t="str">
        <x:v>Гимназия №122 имени Ж.А. Зайцевой</x:v>
      </x:c>
      <x:c r="B1316" s="3" t="str">
        <x:v>Олимпиадный: Математика</x:v>
      </x:c>
      <x:c r="C1316" s="3" t="str">
        <x:v>2023/24</x:v>
      </x:c>
      <x:c r="D1316" s="3" t="str">
        <x:v>Высокие результаты</x:v>
      </x:c>
      <x:c r="E1316" s="10" t="str">
        <x:f>IFERROR(HYPERLINK("https://olimpiada.ru/article/1143","https://olimpiada.ru/article/1143"),"https://olimpiada.ru/article/1143")</x:f>
        <x:v>https://olimpiada.ru/article/1143</x:v>
      </x:c>
    </x:row>
    <x:row r="1317" ht="38" customHeight="1">
      <x:c r="A1317" s="3" t="str">
        <x:v>Дмитровская гимназия "Логос"</x:v>
      </x:c>
      <x:c r="B1317" s="3" t="str">
        <x:v>competitiveness</x:v>
      </x:c>
      <x:c r="C1317" s="3" t="n">
        <x:v>2025</x:v>
      </x:c>
      <x:c r="D1317" s="3" t="n">
        <x:v>78</x:v>
      </x:c>
      <x:c r="E1317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318" ht="38" customHeight="1">
      <x:c r="A1318" s="3" t="str">
        <x:v>Дмитровская гимназия "Логос"</x:v>
      </x:c>
      <x:c r="B1318" s="3" t="str">
        <x:v>competitiveness</x:v>
      </x:c>
      <x:c r="C1318" s="3" t="n">
        <x:v>2024</x:v>
      </x:c>
      <x:c r="D1318" s="3" t="n">
        <x:v>74</x:v>
      </x:c>
      <x:c r="E1318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319" ht="38" customHeight="1">
      <x:c r="A1319" s="3" t="str">
        <x:v>Лицей авиационного профиля № 135</x:v>
      </x:c>
      <x:c r="B1319" s="3" t="str">
        <x:v>university-admissions</x:v>
      </x:c>
      <x:c r="C1319" s="3" t="n">
        <x:v>2025</x:v>
      </x:c>
      <x:c r="D1319" s="3" t="n">
        <x:v>285</x:v>
      </x:c>
      <x:c r="E1319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320" ht="38" customHeight="1">
      <x:c r="A1320" s="3" t="str">
        <x:v>Лицей № 1 (Воронеж)</x:v>
      </x:c>
      <x:c r="B1320" s="3" t="str">
        <x:v>university-admissions</x:v>
      </x:c>
      <x:c r="C1320" s="3" t="n">
        <x:v>2024</x:v>
      </x:c>
      <x:c r="D1320" s="3" t="n">
        <x:v>230</x:v>
      </x:c>
      <x:c r="E1320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21" ht="38" customHeight="1">
      <x:c r="A1321" s="3" t="str">
        <x:v>Лицей № 1 (Красноярск)</x:v>
      </x:c>
      <x:c r="B1321" s="3" t="str">
        <x:v>university-admissions</x:v>
      </x:c>
      <x:c r="C1321" s="3" t="n">
        <x:v>2025</x:v>
      </x:c>
      <x:c r="D1321" s="3" t="n">
        <x:v>258</x:v>
      </x:c>
      <x:c r="E132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322" ht="38" customHeight="1">
      <x:c r="A1322" s="3" t="str">
        <x:v>Лицей № 15 имени академика Юлия Борисовича Харитона</x:v>
      </x:c>
      <x:c r="B1322" s="3" t="str">
        <x:v>competitiveness</x:v>
      </x:c>
      <x:c r="C1322" s="3" t="n">
        <x:v>2024</x:v>
      </x:c>
      <x:c r="D1322" s="3" t="n">
        <x:v>88</x:v>
      </x:c>
      <x:c r="E1322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323" ht="38" customHeight="1">
      <x:c r="A1323" s="3" t="str">
        <x:v>Лицей № 180 "Полифорум"</x:v>
      </x:c>
      <x:c r="B1323" s="3" t="str">
        <x:v>university-admissions</x:v>
      </x:c>
      <x:c r="C1323" s="3" t="n">
        <x:v>2024</x:v>
      </x:c>
      <x:c r="D1323" s="3" t="n">
        <x:v>163</x:v>
      </x:c>
      <x:c r="E1323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24" ht="38" customHeight="1">
      <x:c r="A1324" s="3" t="str">
        <x:v>Лицей № 2 (Альметьевск)</x:v>
      </x:c>
      <x:c r="B1324" s="3" t="str">
        <x:v>university-admissions</x:v>
      </x:c>
      <x:c r="C1324" s="3" t="n">
        <x:v>2024</x:v>
      </x:c>
      <x:c r="D1324" s="3" t="n">
        <x:v>279</x:v>
      </x:c>
      <x:c r="E1324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25" ht="38" customHeight="1">
      <x:c r="A1325" s="3" t="str">
        <x:v>Лицей № 23 (Калининград)</x:v>
      </x:c>
      <x:c r="B1325" s="3" t="str">
        <x:v>Олимпиадный: Математика</x:v>
      </x:c>
      <x:c r="C1325" s="3" t="str">
        <x:v>2023/24</x:v>
      </x:c>
      <x:c r="D1325" s="3" t="str">
        <x:v>Высокие результаты</x:v>
      </x:c>
      <x:c r="E1325" s="10" t="str">
        <x:f>IFERROR(HYPERLINK("https://olimpiada.ru/article/1143","https://olimpiada.ru/article/1143"),"https://olimpiada.ru/article/1143")</x:f>
        <x:v>https://olimpiada.ru/article/1143</x:v>
      </x:c>
    </x:row>
    <x:row r="1326" ht="38" customHeight="1">
      <x:c r="A1326" s="3" t="str">
        <x:v>Лицей № 29</x:v>
      </x:c>
      <x:c r="B1326" s="3" t="str">
        <x:v>university-admissions</x:v>
      </x:c>
      <x:c r="C1326" s="3" t="n">
        <x:v>2024</x:v>
      </x:c>
      <x:c r="D1326" s="3" t="n">
        <x:v>292</x:v>
      </x:c>
      <x:c r="E1326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27" ht="38" customHeight="1">
      <x:c r="A1327" s="3" t="str">
        <x:v>Лицей № 3 (Иркутск)</x:v>
      </x:c>
      <x:c r="B1327" s="3" t="str">
        <x:v>university-admissions</x:v>
      </x:c>
      <x:c r="C1327" s="3" t="n">
        <x:v>2024</x:v>
      </x:c>
      <x:c r="D1327" s="3" t="n">
        <x:v>272</x:v>
      </x:c>
      <x:c r="E1327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28" ht="38" customHeight="1">
      <x:c r="A1328" s="3" t="str">
        <x:v>Лицей № 3 (Саров)</x:v>
      </x:c>
      <x:c r="B1328" s="3" t="str">
        <x:v>competitiveness</x:v>
      </x:c>
      <x:c r="C1328" s="3" t="n">
        <x:v>2025</x:v>
      </x:c>
      <x:c r="D1328" s="3" t="n">
        <x:v>94</x:v>
      </x:c>
      <x:c r="E1328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329" ht="38" customHeight="1">
      <x:c r="A1329" s="3" t="str">
        <x:v>Лицей № 3 (Саров)</x:v>
      </x:c>
      <x:c r="B1329" s="3" t="str">
        <x:v>university-admissions</x:v>
      </x:c>
      <x:c r="C1329" s="3" t="n">
        <x:v>2024</x:v>
      </x:c>
      <x:c r="D1329" s="3" t="n">
        <x:v>297</x:v>
      </x:c>
      <x:c r="E1329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30" ht="38" customHeight="1">
      <x:c r="A1330" s="3" t="str">
        <x:v>Лицей № 3 (Саров)</x:v>
      </x:c>
      <x:c r="B1330" s="3" t="str">
        <x:v>competitiveness</x:v>
      </x:c>
      <x:c r="C1330" s="3" t="n">
        <x:v>2024</x:v>
      </x:c>
      <x:c r="D1330" s="3" t="n">
        <x:v>64</x:v>
      </x:c>
      <x:c r="E1330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331" ht="38" customHeight="1">
      <x:c r="A1331" s="3" t="str">
        <x:v>Лицей № 40</x:v>
      </x:c>
      <x:c r="B1331" s="3" t="str">
        <x:v>university-admissions</x:v>
      </x:c>
      <x:c r="C1331" s="3" t="n">
        <x:v>2024</x:v>
      </x:c>
      <x:c r="D1331" s="3" t="n">
        <x:v>216</x:v>
      </x:c>
      <x:c r="E1331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32" ht="38" customHeight="1">
      <x:c r="A1332" s="3" t="str">
        <x:v>Лицей № 40</x:v>
      </x:c>
      <x:c r="B1332" s="3" t="str">
        <x:v>Олимпиадный: Математика</x:v>
      </x:c>
      <x:c r="C1332" s="3" t="str">
        <x:v>2023/24</x:v>
      </x:c>
      <x:c r="D1332" s="3" t="str">
        <x:v>Высокие результаты</x:v>
      </x:c>
      <x:c r="E1332" s="10" t="str">
        <x:f>IFERROR(HYPERLINK("https://olimpiada.ru/article/1143","https://olimpiada.ru/article/1143"),"https://olimpiada.ru/article/1143")</x:f>
        <x:v>https://olimpiada.ru/article/1143</x:v>
      </x:c>
    </x:row>
    <x:row r="1333" ht="38" customHeight="1">
      <x:c r="A1333" s="3" t="str">
        <x:v>Лицей №83 - Центр образования</x:v>
      </x:c>
      <x:c r="B1333" s="3" t="str">
        <x:v>university-admissions</x:v>
      </x:c>
      <x:c r="C1333" s="3" t="n">
        <x:v>2024</x:v>
      </x:c>
      <x:c r="D1333" s="3" t="n">
        <x:v>268</x:v>
      </x:c>
      <x:c r="E1333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34" ht="38" customHeight="1">
      <x:c r="A1334" s="3" t="str">
        <x:v>Ломоносовская школа</x:v>
      </x:c>
      <x:c r="B1334" s="3" t="str">
        <x:v>competitiveness</x:v>
      </x:c>
      <x:c r="C1334" s="3" t="n">
        <x:v>2025</x:v>
      </x:c>
      <x:c r="D1334" s="3" t="n">
        <x:v>46</x:v>
      </x:c>
      <x:c r="E1334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335" ht="38" customHeight="1">
      <x:c r="A1335" s="3" t="str">
        <x:v>Ломоносовская школа</x:v>
      </x:c>
      <x:c r="B1335" s="3" t="str">
        <x:v>competitiveness</x:v>
      </x:c>
      <x:c r="C1335" s="3" t="n">
        <x:v>2024</x:v>
      </x:c>
      <x:c r="D1335" s="3" t="n">
        <x:v>67</x:v>
      </x:c>
      <x:c r="E1335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336" ht="38" customHeight="1">
      <x:c r="A1336" s="3" t="str">
        <x:v>Марьинская школа № 1566 памяти Героев Сталинградской битвы</x:v>
      </x:c>
      <x:c r="B1336" s="3" t="str">
        <x:v>university-admissions</x:v>
      </x:c>
      <x:c r="C1336" s="3" t="n">
        <x:v>2025</x:v>
      </x:c>
      <x:c r="D1336" s="3" t="n">
        <x:v>163</x:v>
      </x:c>
      <x:c r="E1336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337" ht="38" customHeight="1">
      <x:c r="A1337" s="3" t="str">
        <x:v>Марьинская школа № 1566 памяти Героев Сталинградской битвы</x:v>
      </x:c>
      <x:c r="B1337" s="3" t="str">
        <x:v>university-admissions</x:v>
      </x:c>
      <x:c r="C1337" s="3" t="n">
        <x:v>2024</x:v>
      </x:c>
      <x:c r="D1337" s="3" t="n">
        <x:v>184</x:v>
      </x:c>
      <x:c r="E1337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38" ht="38" customHeight="1">
      <x:c r="A1338" s="3" t="str">
        <x:v>Московская международная школа</x:v>
      </x:c>
      <x:c r="B1338" s="3" t="str">
        <x:v>university-admissions</x:v>
      </x:c>
      <x:c r="C1338" s="3" t="n">
        <x:v>2025</x:v>
      </x:c>
      <x:c r="D1338" s="3" t="n">
        <x:v>218</x:v>
      </x:c>
      <x:c r="E1338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339" ht="38" customHeight="1">
      <x:c r="A1339" s="3" t="str">
        <x:v>Московская международная школа</x:v>
      </x:c>
      <x:c r="B1339" s="3" t="str">
        <x:v>university-admissions</x:v>
      </x:c>
      <x:c r="C1339" s="3" t="n">
        <x:v>2024</x:v>
      </x:c>
      <x:c r="D1339" s="3" t="n">
        <x:v>223</x:v>
      </x:c>
      <x:c r="E1339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40" ht="38" customHeight="1">
      <x:c r="A1340" s="3" t="str">
        <x:v>ОЧУ "Школа сотрудничества"</x:v>
      </x:c>
      <x:c r="B1340" s="3" t="str">
        <x:v>competitiveness</x:v>
      </x:c>
      <x:c r="C1340" s="3" t="n">
        <x:v>2025</x:v>
      </x:c>
      <x:c r="D1340" s="3" t="n">
        <x:v>87</x:v>
      </x:c>
      <x:c r="E1340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341" ht="38" customHeight="1">
      <x:c r="A1341" s="3" t="str">
        <x:v>ОЧУ "Школа сотрудничества"</x:v>
      </x:c>
      <x:c r="B1341" s="3" t="str">
        <x:v>competitiveness</x:v>
      </x:c>
      <x:c r="C1341" s="3" t="n">
        <x:v>2024</x:v>
      </x:c>
      <x:c r="D1341" s="3" t="n">
        <x:v>79</x:v>
      </x:c>
      <x:c r="E1341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342" ht="38" customHeight="1">
      <x:c r="A1342" s="3" t="str">
        <x:v>Павловская гимназия</x:v>
      </x:c>
      <x:c r="B1342" s="3" t="str">
        <x:v>competitiveness</x:v>
      </x:c>
      <x:c r="C1342" s="3" t="n">
        <x:v>2025</x:v>
      </x:c>
      <x:c r="D1342" s="3" t="n">
        <x:v>97</x:v>
      </x:c>
      <x:c r="E1342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343" ht="38" customHeight="1">
      <x:c r="A1343" s="3" t="str">
        <x:v>Павловская гимназия</x:v>
      </x:c>
      <x:c r="B1343" s="3" t="str">
        <x:v>competitiveness</x:v>
      </x:c>
      <x:c r="C1343" s="3" t="n">
        <x:v>2024</x:v>
      </x:c>
      <x:c r="D1343" s="3" t="n">
        <x:v>43</x:v>
      </x:c>
      <x:c r="E1343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344" ht="38" customHeight="1">
      <x:c r="A1344" s="3" t="str">
        <x:v>Первый Московский кадетский корпус</x:v>
      </x:c>
      <x:c r="B1344" s="3" t="str">
        <x:v>university-admissions</x:v>
      </x:c>
      <x:c r="C1344" s="3" t="n">
        <x:v>2025</x:v>
      </x:c>
      <x:c r="D1344" s="3" t="n">
        <x:v>235</x:v>
      </x:c>
      <x:c r="E134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345" ht="38" customHeight="1">
      <x:c r="A1345" s="3" t="str">
        <x:v>Первый Московский кадетский корпус</x:v>
      </x:c>
      <x:c r="B1345" s="3" t="str">
        <x:v>university-admissions</x:v>
      </x:c>
      <x:c r="C1345" s="3" t="n">
        <x:v>2024</x:v>
      </x:c>
      <x:c r="D1345" s="3" t="n">
        <x:v>206</x:v>
      </x:c>
      <x:c r="E134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46" ht="38" customHeight="1">
      <x:c r="A1346" s="3" t="str">
        <x:v>Политехническая гимназия</x:v>
      </x:c>
      <x:c r="B1346" s="3" t="str">
        <x:v>university-admissions</x:v>
      </x:c>
      <x:c r="C1346" s="3" t="n">
        <x:v>2025</x:v>
      </x:c>
      <x:c r="D1346" s="3" t="n">
        <x:v>275</x:v>
      </x:c>
      <x:c r="E1346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347" ht="38" customHeight="1">
      <x:c r="A1347" s="3" t="str">
        <x:v>Политехническая гимназия</x:v>
      </x:c>
      <x:c r="B1347" s="3" t="str">
        <x:v>university-admissions</x:v>
      </x:c>
      <x:c r="C1347" s="3" t="n">
        <x:v>2024</x:v>
      </x:c>
      <x:c r="D1347" s="3" t="n">
        <x:v>220</x:v>
      </x:c>
      <x:c r="E1347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48" ht="38" customHeight="1">
      <x:c r="A1348" s="3" t="str">
        <x:v>Предуниверсарий МАИ</x:v>
      </x:c>
      <x:c r="B1348" s="3" t="str">
        <x:v>competitiveness</x:v>
      </x:c>
      <x:c r="C1348" s="3" t="n">
        <x:v>2025</x:v>
      </x:c>
      <x:c r="D1348" s="3" t="n">
        <x:v>49</x:v>
      </x:c>
      <x:c r="E1348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349" ht="38" customHeight="1">
      <x:c r="A1349" s="3" t="str">
        <x:v>Предуниверсарий МАИ</x:v>
      </x:c>
      <x:c r="B1349" s="3" t="str">
        <x:v>university-admissions</x:v>
      </x:c>
      <x:c r="C1349" s="3" t="n">
        <x:v>2024</x:v>
      </x:c>
      <x:c r="D1349" s="3" t="n">
        <x:v>141</x:v>
      </x:c>
      <x:c r="E1349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50" ht="38" customHeight="1">
      <x:c r="A1350" s="3" t="str">
        <x:v>Предуниверсарий МАИ</x:v>
      </x:c>
      <x:c r="B1350" s="3" t="str">
        <x:v>competitiveness</x:v>
      </x:c>
      <x:c r="C1350" s="3" t="n">
        <x:v>2024</x:v>
      </x:c>
      <x:c r="D1350" s="3" t="n">
        <x:v>26</x:v>
      </x:c>
      <x:c r="E1350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351" ht="38" customHeight="1">
      <x:c r="A1351" s="3" t="str">
        <x:v>СУНЦ ЮФО</x:v>
      </x:c>
      <x:c r="B1351" s="3" t="str">
        <x:v>competitiveness</x:v>
      </x:c>
      <x:c r="C1351" s="3" t="n">
        <x:v>2024</x:v>
      </x:c>
      <x:c r="D1351" s="3" t="n">
        <x:v>94</x:v>
      </x:c>
      <x:c r="E1351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352" ht="38" customHeight="1">
      <x:c r="A1352" s="3" t="str">
        <x:v>Самарский лицей информационных технологий</x:v>
      </x:c>
      <x:c r="B1352" s="3" t="str">
        <x:v>competitiveness</x:v>
      </x:c>
      <x:c r="C1352" s="3" t="n">
        <x:v>2024</x:v>
      </x:c>
      <x:c r="D1352" s="3" t="n">
        <x:v>84</x:v>
      </x:c>
      <x:c r="E1352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353" ht="38" customHeight="1">
      <x:c r="A1353" s="3" t="str">
        <x:v>Сибирский лицей г. Томска</x:v>
      </x:c>
      <x:c r="B1353" s="3" t="str">
        <x:v>university-admissions</x:v>
      </x:c>
      <x:c r="C1353" s="3" t="n">
        <x:v>2024</x:v>
      </x:c>
      <x:c r="D1353" s="3" t="n">
        <x:v>277</x:v>
      </x:c>
      <x:c r="E1353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54" ht="38" customHeight="1">
      <x:c r="A1354" s="3" t="str">
        <x:v>Славянско-англо-американская школа "Марина"</x:v>
      </x:c>
      <x:c r="B1354" s="3" t="str">
        <x:v>competitiveness</x:v>
      </x:c>
      <x:c r="C1354" s="3" t="n">
        <x:v>2025</x:v>
      </x:c>
      <x:c r="D1354" s="3" t="n">
        <x:v>47</x:v>
      </x:c>
      <x:c r="E1354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355" ht="38" customHeight="1">
      <x:c r="A1355" s="3" t="str">
        <x:v>Средняя школа с углубленным изучением отдельных предметов № 30 имени Медведева С.Р.</x:v>
      </x:c>
      <x:c r="B1355" s="3" t="str">
        <x:v>Олимпиадный: Математика</x:v>
      </x:c>
      <x:c r="C1355" s="3" t="str">
        <x:v>2023/24</x:v>
      </x:c>
      <x:c r="D1355" s="3" t="str">
        <x:v>Высокие результаты</x:v>
      </x:c>
      <x:c r="E1355" s="10" t="str">
        <x:f>IFERROR(HYPERLINK("https://olimpiada.ru/article/1143","https://olimpiada.ru/article/1143"),"https://olimpiada.ru/article/1143")</x:f>
        <x:v>https://olimpiada.ru/article/1143</x:v>
      </x:c>
    </x:row>
    <x:row r="1356" ht="38" customHeight="1">
      <x:c r="A1356" s="3" t="str">
        <x:v>Средняя школа № 150</x:v>
      </x:c>
      <x:c r="B1356" s="3" t="str">
        <x:v>university-admissions</x:v>
      </x:c>
      <x:c r="C1356" s="3" t="n">
        <x:v>2024</x:v>
      </x:c>
      <x:c r="D1356" s="3" t="n">
        <x:v>267</x:v>
      </x:c>
      <x:c r="E1356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57" ht="38" customHeight="1">
      <x:c r="A1357" s="3" t="str">
        <x:v>Средняя школа № 152 имени А.Д. Березина</x:v>
      </x:c>
      <x:c r="B1357" s="3" t="str">
        <x:v>Олимпиадный: Математика</x:v>
      </x:c>
      <x:c r="C1357" s="3" t="str">
        <x:v>2023/24</x:v>
      </x:c>
      <x:c r="D1357" s="3" t="str">
        <x:v>Высокие результаты</x:v>
      </x:c>
      <x:c r="E1357" s="10" t="str">
        <x:f>IFERROR(HYPERLINK("https://olimpiada.ru/article/1143","https://olimpiada.ru/article/1143"),"https://olimpiada.ru/article/1143")</x:f>
        <x:v>https://olimpiada.ru/article/1143</x:v>
      </x:c>
    </x:row>
    <x:row r="1358" ht="38" customHeight="1">
      <x:c r="A1358" s="3" t="str">
        <x:v>Средняя школа № 33 им. К. Маркса с углубленным изучением математики</x:v>
      </x:c>
      <x:c r="B1358" s="3" t="str">
        <x:v>Олимпиадный: Математика</x:v>
      </x:c>
      <x:c r="C1358" s="3" t="str">
        <x:v>2023/24</x:v>
      </x:c>
      <x:c r="D1358" s="3" t="str">
        <x:v>Высокие результаты</x:v>
      </x:c>
      <x:c r="E1358" s="10" t="str">
        <x:f>IFERROR(HYPERLINK("https://olimpiada.ru/article/1143","https://olimpiada.ru/article/1143"),"https://olimpiada.ru/article/1143")</x:f>
        <x:v>https://olimpiada.ru/article/1143</x:v>
      </x:c>
    </x:row>
    <x:row r="1359" ht="38" customHeight="1">
      <x:c r="A1359" s="3" t="str">
        <x:v>Технический лицей Н.А. Алексеевой</x:v>
      </x:c>
      <x:c r="B1359" s="3" t="str">
        <x:v>competitiveness</x:v>
      </x:c>
      <x:c r="C1359" s="3" t="n">
        <x:v>2024</x:v>
      </x:c>
      <x:c r="D1359" s="3" t="n">
        <x:v>89</x:v>
      </x:c>
      <x:c r="E1359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360" ht="38" customHeight="1">
      <x:c r="A1360" s="3" t="str">
        <x:v>Физико-математический лицей (Глазов)</x:v>
      </x:c>
      <x:c r="B1360" s="3" t="str">
        <x:v>competitiveness</x:v>
      </x:c>
      <x:c r="C1360" s="3" t="n">
        <x:v>2024</x:v>
      </x:c>
      <x:c r="D1360" s="3" t="n">
        <x:v>100</x:v>
      </x:c>
      <x:c r="E1360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361" ht="38" customHeight="1">
      <x:c r="A1361" s="3" t="str">
        <x:v>Физико-математический лицей № 93</x:v>
      </x:c>
      <x:c r="B1361" s="3" t="str">
        <x:v>university-admissions</x:v>
      </x:c>
      <x:c r="C1361" s="3" t="n">
        <x:v>2024</x:v>
      </x:c>
      <x:c r="D1361" s="3" t="n">
        <x:v>291</x:v>
      </x:c>
      <x:c r="E1361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62" ht="38" customHeight="1">
      <x:c r="A1362" s="3" t="str">
        <x:v>Физико-технический лицей имени В.П. Ларионова</x:v>
      </x:c>
      <x:c r="B1362" s="3" t="str">
        <x:v>competitiveness</x:v>
      </x:c>
      <x:c r="C1362" s="3" t="n">
        <x:v>2024</x:v>
      </x:c>
      <x:c r="D1362" s="3" t="n">
        <x:v>82</x:v>
      </x:c>
      <x:c r="E1362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363" ht="38" customHeight="1">
      <x:c r="A1363" s="3" t="str">
        <x:v>Физмат-лицей имени академика В.Г. Кадышевского</x:v>
      </x:c>
      <x:c r="B1363" s="3" t="str">
        <x:v>competitiveness</x:v>
      </x:c>
      <x:c r="C1363" s="3" t="n">
        <x:v>2025</x:v>
      </x:c>
      <x:c r="D1363" s="3" t="n">
        <x:v>68</x:v>
      </x:c>
      <x:c r="E1363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364" ht="38" customHeight="1">
      <x:c r="A1364" s="3" t="str">
        <x:v>Центр образования "Кудрово"</x:v>
      </x:c>
      <x:c r="B1364" s="3" t="str">
        <x:v>university-admissions</x:v>
      </x:c>
      <x:c r="C1364" s="3" t="n">
        <x:v>2024</x:v>
      </x:c>
      <x:c r="D1364" s="3" t="n">
        <x:v>256</x:v>
      </x:c>
      <x:c r="E1364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65" ht="38" customHeight="1">
      <x:c r="A1365" s="3" t="str">
        <x:v>Черноголовская школа имени Ф.И. Дубовицкого и И.М. Халатникова</x:v>
      </x:c>
      <x:c r="B1365" s="3" t="str">
        <x:v>university-admissions</x:v>
      </x:c>
      <x:c r="C1365" s="3" t="n">
        <x:v>2024</x:v>
      </x:c>
      <x:c r="D1365" s="3" t="n">
        <x:v>254</x:v>
      </x:c>
      <x:c r="E136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66" ht="38" customHeight="1">
      <x:c r="A1366" s="3" t="str">
        <x:v>Школа "Новокосино"</x:v>
      </x:c>
      <x:c r="B1366" s="3" t="str">
        <x:v>university-admissions</x:v>
      </x:c>
      <x:c r="C1366" s="3" t="n">
        <x:v>2025</x:v>
      </x:c>
      <x:c r="D1366" s="3" t="n">
        <x:v>262</x:v>
      </x:c>
      <x:c r="E1366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367" ht="38" customHeight="1">
      <x:c r="A1367" s="3" t="str">
        <x:v>Школа "Новокосино"</x:v>
      </x:c>
      <x:c r="B1367" s="3" t="str">
        <x:v>university-admissions</x:v>
      </x:c>
      <x:c r="C1367" s="3" t="n">
        <x:v>2024</x:v>
      </x:c>
      <x:c r="D1367" s="3" t="n">
        <x:v>189</x:v>
      </x:c>
      <x:c r="E1367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68" ht="38" customHeight="1">
      <x:c r="A1368" s="3" t="str">
        <x:v>Школа "Триумф"</x:v>
      </x:c>
      <x:c r="B1368" s="3" t="str">
        <x:v>university-admissions</x:v>
      </x:c>
      <x:c r="C1368" s="3" t="n">
        <x:v>2025</x:v>
      </x:c>
      <x:c r="D1368" s="3" t="n">
        <x:v>230</x:v>
      </x:c>
      <x:c r="E1368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369" ht="38" customHeight="1">
      <x:c r="A1369" s="3" t="str">
        <x:v>Школа "Триумф"</x:v>
      </x:c>
      <x:c r="B1369" s="3" t="str">
        <x:v>university-admissions</x:v>
      </x:c>
      <x:c r="C1369" s="3" t="n">
        <x:v>2024</x:v>
      </x:c>
      <x:c r="D1369" s="3" t="n">
        <x:v>208</x:v>
      </x:c>
      <x:c r="E1369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70" ht="38" customHeight="1">
      <x:c r="A1370" s="3" t="str">
        <x:v>Школа Газпромбанка</x:v>
      </x:c>
      <x:c r="B1370" s="3" t="str">
        <x:v>competitiveness</x:v>
      </x:c>
      <x:c r="C1370" s="3" t="n">
        <x:v>2025</x:v>
      </x:c>
      <x:c r="D1370" s="3" t="n">
        <x:v>88</x:v>
      </x:c>
      <x:c r="E1370" s="10" t="str">
        <x:f>IFERROR(HYPERLINK("https://raex-rr.com/education/best_schools/top-100_russian_schools/2025/","https://raex-rr.com/education/best_schools/top-100_russian_schools/2025/"),"https://raex-rr.com/education/best_schools/top-100_russian_schools/2025/")</x:f>
        <x:v>https://raex-rr.com/education/best_schools/top-100_russian_schools/2025/</x:v>
      </x:c>
    </x:row>
    <x:row r="1371" ht="38" customHeight="1">
      <x:c r="A1371" s="3" t="str">
        <x:v>Школа Газпромбанка</x:v>
      </x:c>
      <x:c r="B1371" s="3" t="str">
        <x:v>competitiveness</x:v>
      </x:c>
      <x:c r="C1371" s="3" t="n">
        <x:v>2024</x:v>
      </x:c>
      <x:c r="D1371" s="3" t="n">
        <x:v>60</x:v>
      </x:c>
      <x:c r="E1371" s="10" t="str">
        <x:f>IFERROR(HYPERLINK("https://raex-rr.com/education/best_schools/top-100_russian_schools/2024/","https://raex-rr.com/education/best_schools/top-100_russian_schools/2024/"),"https://raex-rr.com/education/best_schools/top-100_russian_schools/2024/")</x:f>
        <x:v>https://raex-rr.com/education/best_schools/top-100_russian_schools/2024/</x:v>
      </x:c>
    </x:row>
    <x:row r="1372" ht="38" customHeight="1">
      <x:c r="A1372" s="3" t="str">
        <x:v>Школа имени Артёма Боровика</x:v>
      </x:c>
      <x:c r="B1372" s="3" t="str">
        <x:v>university-admissions</x:v>
      </x:c>
      <x:c r="C1372" s="3" t="n">
        <x:v>2025</x:v>
      </x:c>
      <x:c r="D1372" s="3" t="n">
        <x:v>247</x:v>
      </x:c>
      <x:c r="E1372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373" ht="38" customHeight="1">
      <x:c r="A1373" s="3" t="str">
        <x:v>Школа имени Артёма Боровика</x:v>
      </x:c>
      <x:c r="B1373" s="3" t="str">
        <x:v>university-admissions</x:v>
      </x:c>
      <x:c r="C1373" s="3" t="n">
        <x:v>2024</x:v>
      </x:c>
      <x:c r="D1373" s="3" t="n">
        <x:v>195</x:v>
      </x:c>
      <x:c r="E1373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74" ht="38" customHeight="1">
      <x:c r="A1374" s="3" t="str">
        <x:v>Школа № 1205</x:v>
      </x:c>
      <x:c r="B1374" s="3" t="str">
        <x:v>university-admissions</x:v>
      </x:c>
      <x:c r="C1374" s="3" t="n">
        <x:v>2025</x:v>
      </x:c>
      <x:c r="D1374" s="3" t="n">
        <x:v>251</x:v>
      </x:c>
      <x:c r="E1374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375" ht="38" customHeight="1">
      <x:c r="A1375" s="3" t="str">
        <x:v>Школа № 1205</x:v>
      </x:c>
      <x:c r="B1375" s="3" t="str">
        <x:v>university-admissions</x:v>
      </x:c>
      <x:c r="C1375" s="3" t="n">
        <x:v>2024</x:v>
      </x:c>
      <x:c r="D1375" s="3" t="n">
        <x:v>264</x:v>
      </x:c>
      <x:c r="E137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76" ht="38" customHeight="1">
      <x:c r="A1376" s="3" t="str">
        <x:v>Школа № 1245</x:v>
      </x:c>
      <x:c r="B1376" s="3" t="str">
        <x:v>university-admissions</x:v>
      </x:c>
      <x:c r="C1376" s="3" t="n">
        <x:v>2025</x:v>
      </x:c>
      <x:c r="D1376" s="3" t="n">
        <x:v>297</x:v>
      </x:c>
      <x:c r="E1376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377" ht="38" customHeight="1">
      <x:c r="A1377" s="3" t="str">
        <x:v>Школа № 1251 имени генерала Шарля де Голля</x:v>
      </x:c>
      <x:c r="B1377" s="3" t="str">
        <x:v>university-admissions</x:v>
      </x:c>
      <x:c r="C1377" s="3" t="n">
        <x:v>2024</x:v>
      </x:c>
      <x:c r="D1377" s="3" t="n">
        <x:v>187</x:v>
      </x:c>
      <x:c r="E1377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78" ht="38" customHeight="1">
      <x:c r="A1378" s="3" t="str">
        <x:v>Школа № 1259</x:v>
      </x:c>
      <x:c r="B1378" s="3" t="str">
        <x:v>university-admissions</x:v>
      </x:c>
      <x:c r="C1378" s="3" t="n">
        <x:v>2024</x:v>
      </x:c>
      <x:c r="D1378" s="3" t="n">
        <x:v>205</x:v>
      </x:c>
      <x:c r="E1378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79" ht="38" customHeight="1">
      <x:c r="A1379" s="3" t="str">
        <x:v>Школа № 1434 "Раменки"</x:v>
      </x:c>
      <x:c r="B1379" s="3" t="str">
        <x:v>university-admissions</x:v>
      </x:c>
      <x:c r="C1379" s="3" t="n">
        <x:v>2025</x:v>
      </x:c>
      <x:c r="D1379" s="3" t="n">
        <x:v>215</x:v>
      </x:c>
      <x:c r="E1379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380" ht="38" customHeight="1">
      <x:c r="A1380" s="3" t="str">
        <x:v>Школа № 1434 "Раменки"</x:v>
      </x:c>
      <x:c r="B1380" s="3" t="str">
        <x:v>university-admissions</x:v>
      </x:c>
      <x:c r="C1380" s="3" t="n">
        <x:v>2024</x:v>
      </x:c>
      <x:c r="D1380" s="3" t="n">
        <x:v>226</x:v>
      </x:c>
      <x:c r="E1380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81" ht="38" customHeight="1">
      <x:c r="A1381" s="3" t="str">
        <x:v>Школа № 1552</x:v>
      </x:c>
      <x:c r="B1381" s="3" t="str">
        <x:v>university-admissions</x:v>
      </x:c>
      <x:c r="C1381" s="3" t="n">
        <x:v>2025</x:v>
      </x:c>
      <x:c r="D1381" s="3" t="n">
        <x:v>236</x:v>
      </x:c>
      <x:c r="E138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382" ht="38" customHeight="1">
      <x:c r="A1382" s="3" t="str">
        <x:v>Школа № 1552</x:v>
      </x:c>
      <x:c r="B1382" s="3" t="str">
        <x:v>university-admissions</x:v>
      </x:c>
      <x:c r="C1382" s="3" t="n">
        <x:v>2024</x:v>
      </x:c>
      <x:c r="D1382" s="3" t="n">
        <x:v>218</x:v>
      </x:c>
      <x:c r="E138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83" ht="38" customHeight="1">
      <x:c r="A1383" s="3" t="str">
        <x:v>Школа № 16</x:v>
      </x:c>
      <x:c r="B1383" s="3" t="str">
        <x:v>university-admissions</x:v>
      </x:c>
      <x:c r="C1383" s="3" t="n">
        <x:v>2025</x:v>
      </x:c>
      <x:c r="D1383" s="3" t="n">
        <x:v>280</x:v>
      </x:c>
      <x:c r="E1383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384" ht="38" customHeight="1">
      <x:c r="A1384" s="3" t="str">
        <x:v>Школа № 16</x:v>
      </x:c>
      <x:c r="B1384" s="3" t="str">
        <x:v>university-admissions</x:v>
      </x:c>
      <x:c r="C1384" s="3" t="n">
        <x:v>2024</x:v>
      </x:c>
      <x:c r="D1384" s="3" t="n">
        <x:v>194</x:v>
      </x:c>
      <x:c r="E1384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85" ht="38" customHeight="1">
      <x:c r="A1385" s="3" t="str">
        <x:v>Школа № 17 (Москва)</x:v>
      </x:c>
      <x:c r="B1385" s="3" t="str">
        <x:v>university-admissions</x:v>
      </x:c>
      <x:c r="C1385" s="3" t="n">
        <x:v>2024</x:v>
      </x:c>
      <x:c r="D1385" s="3" t="n">
        <x:v>296</x:v>
      </x:c>
      <x:c r="E138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86" ht="38" customHeight="1">
      <x:c r="A1386" s="3" t="str">
        <x:v>Школа № 1862</x:v>
      </x:c>
      <x:c r="B1386" s="3" t="str">
        <x:v>university-admissions</x:v>
      </x:c>
      <x:c r="C1386" s="3" t="n">
        <x:v>2025</x:v>
      </x:c>
      <x:c r="D1386" s="3" t="n">
        <x:v>245</x:v>
      </x:c>
      <x:c r="E1386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387" ht="38" customHeight="1">
      <x:c r="A1387" s="3" t="str">
        <x:v>Школа № 1862</x:v>
      </x:c>
      <x:c r="B1387" s="3" t="str">
        <x:v>university-admissions</x:v>
      </x:c>
      <x:c r="C1387" s="3" t="n">
        <x:v>2024</x:v>
      </x:c>
      <x:c r="D1387" s="3" t="n">
        <x:v>263</x:v>
      </x:c>
      <x:c r="E1387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88" ht="38" customHeight="1">
      <x:c r="A1388" s="3" t="str">
        <x:v>Школа № 2097</x:v>
      </x:c>
      <x:c r="B1388" s="3" t="str">
        <x:v>university-admissions</x:v>
      </x:c>
      <x:c r="C1388" s="3" t="n">
        <x:v>2025</x:v>
      </x:c>
      <x:c r="D1388" s="3" t="n">
        <x:v>249</x:v>
      </x:c>
      <x:c r="E1388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389" ht="38" customHeight="1">
      <x:c r="A1389" s="3" t="str">
        <x:v>Школа № 2097</x:v>
      </x:c>
      <x:c r="B1389" s="3" t="str">
        <x:v>university-admissions</x:v>
      </x:c>
      <x:c r="C1389" s="3" t="n">
        <x:v>2024</x:v>
      </x:c>
      <x:c r="D1389" s="3" t="n">
        <x:v>217</x:v>
      </x:c>
      <x:c r="E1389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90" ht="38" customHeight="1">
      <x:c r="A1390" s="3" t="str">
        <x:v>Школа № 2200</x:v>
      </x:c>
      <x:c r="B1390" s="3" t="str">
        <x:v>Олимпиадный: Математика</x:v>
      </x:c>
      <x:c r="C1390" s="3" t="str">
        <x:v>2023/24</x:v>
      </x:c>
      <x:c r="D1390" s="3" t="str">
        <x:v>Высокие результаты</x:v>
      </x:c>
      <x:c r="E1390" s="10" t="str">
        <x:f>IFERROR(HYPERLINK("https://olimpiada.ru/article/1143","https://olimpiada.ru/article/1143"),"https://olimpiada.ru/article/1143")</x:f>
        <x:v>https://olimpiada.ru/article/1143</x:v>
      </x:c>
    </x:row>
    <x:row r="1391" ht="38" customHeight="1">
      <x:c r="A1391" s="3" t="str">
        <x:v>Школа № 315</x:v>
      </x:c>
      <x:c r="B1391" s="3" t="str">
        <x:v>university-admissions</x:v>
      </x:c>
      <x:c r="C1391" s="3" t="n">
        <x:v>2025</x:v>
      </x:c>
      <x:c r="D1391" s="3" t="n">
        <x:v>292</x:v>
      </x:c>
      <x:c r="E1391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392" ht="38" customHeight="1">
      <x:c r="A1392" s="3" t="str">
        <x:v>Школа № 315</x:v>
      </x:c>
      <x:c r="B1392" s="3" t="str">
        <x:v>university-admissions</x:v>
      </x:c>
      <x:c r="C1392" s="3" t="n">
        <x:v>2024</x:v>
      </x:c>
      <x:c r="D1392" s="3" t="n">
        <x:v>260</x:v>
      </x:c>
      <x:c r="E1392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93" ht="38" customHeight="1">
      <x:c r="A1393" s="3" t="str">
        <x:v>Школа № 315</x:v>
      </x:c>
      <x:c r="B1393" s="3" t="str">
        <x:v>Олимпиадный: Математика</x:v>
      </x:c>
      <x:c r="C1393" s="3" t="str">
        <x:v>2023/24</x:v>
      </x:c>
      <x:c r="D1393" s="3" t="str">
        <x:v>Высокие результаты</x:v>
      </x:c>
      <x:c r="E1393" s="10" t="str">
        <x:f>IFERROR(HYPERLINK("https://olimpiada.ru/article/1143","https://olimpiada.ru/article/1143"),"https://olimpiada.ru/article/1143")</x:f>
        <x:v>https://olimpiada.ru/article/1143</x:v>
      </x:c>
    </x:row>
    <x:row r="1394" ht="38" customHeight="1">
      <x:c r="A1394" s="3" t="str">
        <x:v>Школа № 429 "Соколиная гора"</x:v>
      </x:c>
      <x:c r="B1394" s="3" t="str">
        <x:v>university-admissions</x:v>
      </x:c>
      <x:c r="C1394" s="3" t="n">
        <x:v>2024</x:v>
      </x:c>
      <x:c r="D1394" s="3" t="n">
        <x:v>253</x:v>
      </x:c>
      <x:c r="E1394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95" ht="38" customHeight="1">
      <x:c r="A1395" s="3" t="str">
        <x:v>Школа № 630 имени дважды Героя Советского Союза Г.П. Кравченко</x:v>
      </x:c>
      <x:c r="B1395" s="3" t="str">
        <x:v>university-admissions</x:v>
      </x:c>
      <x:c r="C1395" s="3" t="n">
        <x:v>2024</x:v>
      </x:c>
      <x:c r="D1395" s="3" t="n">
        <x:v>290</x:v>
      </x:c>
      <x:c r="E1395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96" ht="38" customHeight="1">
      <x:c r="A1396" s="3" t="str">
        <x:v>Школа № 887</x:v>
      </x:c>
      <x:c r="B1396" s="3" t="str">
        <x:v>university-admissions</x:v>
      </x:c>
      <x:c r="C1396" s="3" t="n">
        <x:v>2025</x:v>
      </x:c>
      <x:c r="D1396" s="3" t="n">
        <x:v>274</x:v>
      </x:c>
      <x:c r="E1396" s="10" t="str">
        <x:f>IFERROR(HYPERLINK("https://raex-rr.com/education/schools_rating/top-300_schools/2025/","https://raex-rr.com/education/schools_rating/top-300_schools/2025/"),"https://raex-rr.com/education/schools_rating/top-300_schools/2025/")</x:f>
        <x:v>https://raex-rr.com/education/schools_rating/top-300_schools/2025/</x:v>
      </x:c>
    </x:row>
    <x:row r="1397" ht="38" customHeight="1">
      <x:c r="A1397" s="3" t="str">
        <x:v>Школа №1228 "Лефортово"</x:v>
      </x:c>
      <x:c r="B1397" s="3" t="str">
        <x:v>university-admissions</x:v>
      </x:c>
      <x:c r="C1397" s="3" t="n">
        <x:v>2024</x:v>
      </x:c>
      <x:c r="D1397" s="3" t="n">
        <x:v>225</x:v>
      </x:c>
      <x:c r="E1397" s="10" t="str">
        <x:f>IFERROR(HYPERLINK("https://raex-rr.com/education/schools_rating/top-300_schools/2024/","https://raex-rr.com/education/schools_rating/top-300_schools/2024/"),"https://raex-rr.com/education/schools_rating/top-300_schools/2024/")</x:f>
        <x:v>https://raex-rr.com/education/schools_rating/top-300_schools/2024/</x:v>
      </x:c>
    </x:row>
    <x:row r="1398" ht="38" customHeight="1">
      <x:c r="A1398" s="3" t="str">
        <x:v>Образовательный комплекс «Алгоритм Успеха»</x:v>
      </x:c>
      <x:c r="B1398" s="3" t="str">
        <x:v>Олимпиадный: Математика</x:v>
      </x:c>
      <x:c r="C1398" s="3" t="str">
        <x:v>2023/24</x:v>
      </x:c>
      <x:c r="D1398" s="3" t="str">
        <x:v>Высокие результаты</x:v>
      </x:c>
      <x:c r="E1398" s="10" t="str">
        <x:f>IFERROR(HYPERLINK("https://olimpiada.ru/article/1143","https://olimpiada.ru/article/1143"),"https://olimpiada.ru/article/1143")</x:f>
        <x:v>https://olimpiada.ru/article/1143</x:v>
      </x:c>
    </x:row>
    <x:row r="1399" ht="38" customHeight="1">
      <x:c r="A1399" s="3" t="str">
        <x:v>Школа № 28</x:v>
      </x:c>
      <x:c r="B1399" s="3" t="str">
        <x:v>Олимпиадный: Математика</x:v>
      </x:c>
      <x:c r="C1399" s="3" t="str">
        <x:v>2023/24</x:v>
      </x:c>
      <x:c r="D1399" s="3" t="str">
        <x:v>Высокие результаты</x:v>
      </x:c>
      <x:c r="E1399" s="10" t="str">
        <x:f>IFERROR(HYPERLINK("https://olimpiada.ru/article/1143","https://olimpiada.ru/article/1143"),"https://olimpiada.ru/article/1143")</x:f>
        <x:v>https://olimpiada.ru/article/1143</x:v>
      </x:c>
    </x:row>
    <x:row r="1400" ht="38" customHeight="1">
      <x:c r="A1400" s="3" t="str">
        <x:v>Школа № 8</x:v>
      </x:c>
      <x:c r="B1400" s="3" t="str">
        <x:v>Олимпиадный: Математика</x:v>
      </x:c>
      <x:c r="C1400" s="3" t="str">
        <x:v>2023/24</x:v>
      </x:c>
      <x:c r="D1400" s="3" t="str">
        <x:v>Высокие результаты</x:v>
      </x:c>
      <x:c r="E1400" s="10" t="str">
        <x:f>IFERROR(HYPERLINK("https://olimpiada.ru/article/1143","https://olimpiada.ru/article/1143"),"https://olimpiada.ru/article/1143")</x:f>
        <x:v>https://olimpiada.ru/article/1143</x:v>
      </x:c>
    </x:row>
    <x:row r="1401" ht="38" customHeight="1">
      <x:c r="A1401" s="3" t="str">
        <x:v>Лицей «Морской технический» имени Г. Н. Холостякова</x:v>
      </x:c>
      <x:c r="B1401" s="3" t="str">
        <x:v>Олимпиадный: Математика</x:v>
      </x:c>
      <x:c r="C1401" s="3" t="str">
        <x:v>2023/24</x:v>
      </x:c>
      <x:c r="D1401" s="3" t="str">
        <x:v>Высокие результаты</x:v>
      </x:c>
      <x:c r="E1401" s="10" t="str">
        <x:f>IFERROR(HYPERLINK("https://olimpiada.ru/article/1143","https://olimpiada.ru/article/1143"),"https://olimpiada.ru/article/1143")</x:f>
        <x:v>https://olimpiada.ru/article/1143</x:v>
      </x:c>
    </x:row>
    <x:row r="1402" ht="38" customHeight="1">
      <x:c r="A1402" s="3" t="str">
        <x:v>Гимназия № 30</x:v>
      </x:c>
      <x:c r="B1402" s="3" t="str">
        <x:v>Олимпиадный: Математика</x:v>
      </x:c>
      <x:c r="C1402" s="3" t="str">
        <x:v>2023/24</x:v>
      </x:c>
      <x:c r="D1402" s="3" t="str">
        <x:v>Высокие результаты</x:v>
      </x:c>
      <x:c r="E1402" s="10" t="str">
        <x:f>IFERROR(HYPERLINK("https://olimpiada.ru/article/1143","https://olimpiada.ru/article/1143"),"https://olimpiada.ru/article/1143")</x:f>
        <x:v>https://olimpiada.ru/article/1143</x:v>
      </x:c>
    </x:row>
    <x:row r="1403" ht="38" customHeight="1">
      <x:c r="A1403" s="3" t="str">
        <x:v>Гимназия № 27</x:v>
      </x:c>
      <x:c r="B1403" s="3" t="str">
        <x:v>Олимпиадный: Математика</x:v>
      </x:c>
      <x:c r="C1403" s="3" t="str">
        <x:v>2023/24</x:v>
      </x:c>
      <x:c r="D1403" s="3" t="str">
        <x:v>Высокие результаты</x:v>
      </x:c>
      <x:c r="E1403" s="10" t="str">
        <x:f>IFERROR(HYPERLINK("https://olimpiada.ru/article/1143","https://olimpiada.ru/article/1143"),"https://olimpiada.ru/article/1143")</x:f>
        <x:v>https://olimpiada.ru/article/1143</x:v>
      </x:c>
    </x:row>
    <x:row r="1404" ht="38" customHeight="1">
      <x:c r="A1404" s="3" t="str">
        <x:v>Школа № 1798 «Феникс»</x:v>
      </x:c>
      <x:c r="B1404" s="3" t="str">
        <x:v>Олимпиадный: Математика</x:v>
      </x:c>
      <x:c r="C1404" s="3" t="str">
        <x:v>2023/24</x:v>
      </x:c>
      <x:c r="D1404" s="3" t="str">
        <x:v>Высокие результаты</x:v>
      </x:c>
      <x:c r="E1404" s="10" t="str">
        <x:f>IFERROR(HYPERLINK("https://olimpiada.ru/article/1143","https://olimpiada.ru/article/1143"),"https://olimpiada.ru/article/1143")</x:f>
        <x:v>https://olimpiada.ru/article/1143</x:v>
      </x:c>
    </x:row>
    <x:row r="1405" ht="38" customHeight="1">
      <x:c r="A1405" s="3" t="str">
        <x:v>Лицей № 6 имени Г. Н. Флёрова</x:v>
      </x:c>
      <x:c r="B1405" s="3" t="str">
        <x:v>Олимпиадный: Математика</x:v>
      </x:c>
      <x:c r="C1405" s="3" t="str">
        <x:v>2023/24</x:v>
      </x:c>
      <x:c r="D1405" s="3" t="str">
        <x:v>Высокие результаты</x:v>
      </x:c>
      <x:c r="E1405" s="10" t="str">
        <x:f>IFERROR(HYPERLINK("https://olimpiada.ru/article/1143","https://olimpiada.ru/article/1143"),"https://olimpiada.ru/article/1143")</x:f>
        <x:v>https://olimpiada.ru/article/1143</x:v>
      </x:c>
    </x:row>
    <x:row r="1406" ht="38" customHeight="1">
      <x:c r="A1406" s="3" t="str">
        <x:v>Лицей № 7</x:v>
      </x:c>
      <x:c r="B1406" s="3" t="str">
        <x:v>Олимпиадный: Математика</x:v>
      </x:c>
      <x:c r="C1406" s="3" t="str">
        <x:v>2023/24</x:v>
      </x:c>
      <x:c r="D1406" s="3" t="str">
        <x:v>Высокие результаты</x:v>
      </x:c>
      <x:c r="E1406" s="10" t="str">
        <x:f>IFERROR(HYPERLINK("https://olimpiada.ru/article/1143","https://olimpiada.ru/article/1143"),"https://olimpiada.ru/article/1143")</x:f>
        <x:v>https://olimpiada.ru/article/1143</x:v>
      </x:c>
    </x:row>
    <x:row r="1407" ht="38" customHeight="1">
      <x:c r="A1407" s="3" t="str">
        <x:v>Школа № 9 с углубленным изучением китайского языка</x:v>
      </x:c>
      <x:c r="B1407" s="3" t="str">
        <x:v>Олимпиадный: Математика</x:v>
      </x:c>
      <x:c r="C1407" s="3" t="str">
        <x:v>2023/24</x:v>
      </x:c>
      <x:c r="D1407" s="3" t="str">
        <x:v>Высокие результаты</x:v>
      </x:c>
      <x:c r="E1407" s="10" t="str">
        <x:f>IFERROR(HYPERLINK("https://olimpiada.ru/article/1143","https://olimpiada.ru/article/1143"),"https://olimpiada.ru/article/1143")</x:f>
        <x:v>https://olimpiada.ru/article/1143</x:v>
      </x:c>
    </x:row>
    <x:row r="1408" ht="38" customHeight="1">
      <x:c r="A1408" s="3" t="str">
        <x:v>Псковский технический лицей</x:v>
      </x:c>
      <x:c r="B1408" s="3" t="str">
        <x:v>Олимпиадный: Математика</x:v>
      </x:c>
      <x:c r="C1408" s="3" t="str">
        <x:v>2023/24</x:v>
      </x:c>
      <x:c r="D1408" s="3" t="str">
        <x:v>Высокие результаты</x:v>
      </x:c>
      <x:c r="E1408" s="10" t="str">
        <x:f>IFERROR(HYPERLINK("https://olimpiada.ru/article/1143","https://olimpiada.ru/article/1143"),"https://olimpiada.ru/article/1143")</x:f>
        <x:v>https://olimpiada.ru/article/1143</x:v>
      </x:c>
    </x:row>
    <x:row r="1409" ht="38" customHeight="1">
      <x:c r="A1409" s="3" t="str">
        <x:v>Лицей № 19</x:v>
      </x:c>
      <x:c r="B1409" s="3" t="str">
        <x:v>Олимпиадный: Математика</x:v>
      </x:c>
      <x:c r="C1409" s="3" t="str">
        <x:v>2023/24</x:v>
      </x:c>
      <x:c r="D1409" s="3" t="str">
        <x:v>Высокие результаты</x:v>
      </x:c>
      <x:c r="E1409" s="10" t="str">
        <x:f>IFERROR(HYPERLINK("https://olimpiada.ru/article/1143","https://olimpiada.ru/article/1143"),"https://olimpiada.ru/article/1143")</x:f>
        <x:v>https://olimpiada.ru/article/1143</x:v>
      </x:c>
    </x:row>
    <x:row r="1410" ht="38" customHeight="1">
      <x:c r="A1410" s="3" t="str">
        <x:v>Специализированный олимпиадно-научный центр «СОлНЦе»</x:v>
      </x:c>
      <x:c r="B1410" s="3" t="str">
        <x:v>Олимпиадный: Математика</x:v>
      </x:c>
      <x:c r="C1410" s="3" t="str">
        <x:v>2023/24</x:v>
      </x:c>
      <x:c r="D1410" s="3" t="str">
        <x:v>Высокие результаты</x:v>
      </x:c>
      <x:c r="E1410" s="10" t="str">
        <x:f>IFERROR(HYPERLINK("https://olimpiada.ru/article/1143","https://olimpiada.ru/article/1143"),"https://olimpiada.ru/article/1143")</x:f>
        <x:v>https://olimpiada.ru/article/1143</x:v>
      </x:c>
    </x:row>
    <x:row r="1411" ht="38" customHeight="1">
      <x:c r="A1411" s="3" t="str">
        <x:v>Гимназия № 87</x:v>
      </x:c>
      <x:c r="B1411" s="3" t="str">
        <x:v>Олимпиадный: Математика</x:v>
      </x:c>
      <x:c r="C1411" s="3" t="str">
        <x:v>2023/24</x:v>
      </x:c>
      <x:c r="D1411" s="3" t="str">
        <x:v>Высокие результаты</x:v>
      </x:c>
      <x:c r="E1411" s="10" t="str">
        <x:f>IFERROR(HYPERLINK("https://olimpiada.ru/article/1143","https://olimpiada.ru/article/1143"),"https://olimpiada.ru/article/1143")</x:f>
        <x:v>https://olimpiada.ru/article/1143</x:v>
      </x:c>
    </x:row>
    <x:row r="1412" ht="38" customHeight="1">
      <x:c r="A1412" s="3" t="str">
        <x:v>Лицей математики и информатики</x:v>
      </x:c>
      <x:c r="B1412" s="3" t="str">
        <x:v>Олимпиадный: Математика</x:v>
      </x:c>
      <x:c r="C1412" s="3" t="str">
        <x:v>2023/24</x:v>
      </x:c>
      <x:c r="D1412" s="3" t="str">
        <x:v>Высокие результаты</x:v>
      </x:c>
      <x:c r="E1412" s="10" t="str">
        <x:f>IFERROR(HYPERLINK("https://olimpiada.ru/article/1143","https://olimpiada.ru/article/1143"),"https://olimpiada.ru/article/1143")</x:f>
        <x:v>https://olimpiada.ru/article/1143</x:v>
      </x:c>
    </x:row>
    <x:row r="1413" ht="38" customHeight="1">
      <x:c r="A1413" s="3" t="str">
        <x:v>Лицей № 2</x:v>
      </x:c>
      <x:c r="B1413" s="3" t="str">
        <x:v>Олимпиадный: Математика</x:v>
      </x:c>
      <x:c r="C1413" s="3" t="str">
        <x:v>2023/24</x:v>
      </x:c>
      <x:c r="D1413" s="3" t="str">
        <x:v>Высокие результаты</x:v>
      </x:c>
      <x:c r="E1413" s="10" t="str">
        <x:f>IFERROR(HYPERLINK("https://olimpiada.ru/article/1143","https://olimpiada.ru/article/1143"),"https://olimpiada.ru/article/1143")</x:f>
        <x:v>https://olimpiada.ru/article/1143</x:v>
      </x:c>
    </x:row>
    <x:row r="1414" ht="38" customHeight="1">
      <x:c r="A1414" s="3" t="str">
        <x:v>Ставропольское президентское кадетское училище</x:v>
      </x:c>
      <x:c r="B1414" s="3" t="str">
        <x:v>Олимпиадный: Математика</x:v>
      </x:c>
      <x:c r="C1414" s="3" t="str">
        <x:v>2023/24</x:v>
      </x:c>
      <x:c r="D1414" s="3" t="str">
        <x:v>Высокие результаты</x:v>
      </x:c>
      <x:c r="E1414" s="10" t="str">
        <x:f>IFERROR(HYPERLINK("https://olimpiada.ru/article/1143","https://olimpiada.ru/article/1143"),"https://olimpiada.ru/article/1143")</x:f>
        <x:v>https://olimpiada.ru/article/1143</x:v>
      </x:c>
    </x:row>
    <x:row r="1415" ht="38" customHeight="1">
      <x:c r="A1415" s="3" t="str">
        <x:v>Гимназия № 34</x:v>
      </x:c>
      <x:c r="B1415" s="3" t="str">
        <x:v>Олимпиадный: Математика</x:v>
      </x:c>
      <x:c r="C1415" s="3" t="str">
        <x:v>2023/24</x:v>
      </x:c>
      <x:c r="D1415" s="3" t="str">
        <x:v>Высокие результаты</x:v>
      </x:c>
      <x:c r="E1415" s="10" t="str">
        <x:f>IFERROR(HYPERLINK("https://olimpiada.ru/article/1143","https://olimpiada.ru/article/1143"),"https://olimpiada.ru/article/1143")</x:f>
        <x:v>https://olimpiada.ru/article/1143</x:v>
      </x:c>
    </x:row>
    <x:row r="1416" ht="38" customHeight="1">
      <x:c r="A1416" s="3" t="str">
        <x:v>Многопрофильный лицей № 20</x:v>
      </x:c>
      <x:c r="B1416" s="3" t="str">
        <x:v>Олимпиадный: Математика</x:v>
      </x:c>
      <x:c r="C1416" s="3" t="str">
        <x:v>2023/24</x:v>
      </x:c>
      <x:c r="D1416" s="3" t="str">
        <x:v>Высокие результаты</x:v>
      </x:c>
      <x:c r="E1416" s="10" t="str">
        <x:f>IFERROR(HYPERLINK("https://olimpiada.ru/article/1143","https://olimpiada.ru/article/1143"),"https://olimpiada.ru/article/1143")</x:f>
        <x:v>https://olimpiada.ru/article/1143</x:v>
      </x:c>
    </x:row>
    <x:row r="1417" ht="38" customHeight="1">
      <x:c r="A1417" s="3" t="str">
        <x:v>Школа № 44</x:v>
      </x:c>
      <x:c r="B1417" s="3" t="str">
        <x:v>Олимпиадный: Математика</x:v>
      </x:c>
      <x:c r="C1417" s="3" t="str">
        <x:v>2023/24</x:v>
      </x:c>
      <x:c r="D1417" s="3" t="str">
        <x:v>Высокие результаты</x:v>
      </x:c>
      <x:c r="E1417" s="10" t="str">
        <x:f>IFERROR(HYPERLINK("https://olimpiada.ru/article/1143","https://olimpiada.ru/article/1143"),"https://olimpiada.ru/article/1143")</x:f>
        <x:v>https://olimpiada.ru/article/1143</x:v>
      </x:c>
    </x:row>
    <x:row r="1418" ht="38" customHeight="1">
      <x:c r="A1418" s="3" t="str">
        <x:v>Школа № 8</x:v>
      </x:c>
      <x:c r="B1418" s="3" t="str">
        <x:v>Олимпиадный: Общий рейтинг</x:v>
      </x:c>
      <x:c r="C1418" s="3" t="str">
        <x:v>2024/25</x:v>
      </x:c>
      <x:c r="D1418" s="3" t="str">
        <x:v>26-27</x:v>
      </x:c>
      <x:c r="E1418" s="10" t="str">
        <x:f>IFERROR(HYPERLINK("https://olimpiada.ru/article/1202","https://olimpiada.ru/article/1202"),"https://olimpiada.ru/article/1202")</x:f>
        <x:v>https://olimpiada.ru/article/1202</x:v>
      </x:c>
    </x:row>
    <x:row r="1419" ht="38" customHeight="1">
      <x:c r="A1419" s="3" t="str">
        <x:v>Гимназия № 16 «Интерес»</x:v>
      </x:c>
      <x:c r="B1419" s="3" t="str">
        <x:v>Олимпиадный: Естественные науки и технологии</x:v>
      </x:c>
      <x:c r="C1419" s="3" t="str">
        <x:v>2024/25</x:v>
      </x:c>
      <x:c r="D1419" s="3" t="str">
        <x:v>Высокие результаты</x:v>
      </x:c>
      <x:c r="E1419" s="10" t="str">
        <x:f>IFERROR(HYPERLINK("https://olimpiada.ru/article/1202","https://olimpiada.ru/article/1202"),"https://olimpiada.ru/article/1202")</x:f>
        <x:v>https://olimpiada.ru/article/1202</x:v>
      </x:c>
    </x:row>
  </x:sheetData>
  <x:pageMargins left="0.7" right="0.7" top="0.75" bottom="0.75" header="0.3" footer="0.3"/>
  <x:tableParts count="1">
    <x:tablePart xmlns:r="http://schemas.openxmlformats.org/officeDocument/2006/relationships" r:id="Rc37e2fde17e44875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46" hidden="0" customWidth="1"/>
    <x:col min="2" max="2" width="28" hidden="0" customWidth="1"/>
    <x:col min="3" max="3" width="40" hidden="0" customWidth="1"/>
    <x:col min="4" max="4" width="40" hidden="0" customWidth="1"/>
    <x:col min="5" max="5" width="40" hidden="0" customWidth="1"/>
    <x:col min="6" max="6" width="70" hidden="0" customWidth="1"/>
    <x:col min="7" max="7" width="65" hidden="0" customWidth="1"/>
    <x:col min="8" max="8" width="40" hidden="0" customWidth="1"/>
    <x:col min="9" max="9" width="40" hidden="0" customWidth="1"/>
    <x:col min="10" max="10" width="40" hidden="0" customWidth="1"/>
  </x:cols>
  <x:sheetData>
    <x:row r="1" ht="42" customHeight="1">
      <x:c r="A1" s="7" t="str">
        <x:v>Школа или организация</x:v>
      </x:c>
      <x:c r="B1" s="7" t="str">
        <x:v>Регион</x:v>
      </x:c>
      <x:c r="C1" s="7" t="str">
        <x:v>Материал</x:v>
      </x:c>
      <x:c r="D1" s="7" t="str">
        <x:v>Тип</x:v>
      </x:c>
      <x:c r="E1" s="7" t="str">
        <x:v>Классы</x:v>
      </x:c>
      <x:c r="F1" s="7" t="str">
        <x:v>Описание</x:v>
      </x:c>
      <x:c r="G1" s="7" t="str">
        <x:v>Источник</x:v>
      </x:c>
      <x:c r="H1" s="7" t="str">
        <x:v>Официальный</x:v>
      </x:c>
      <x:c r="I1" s="7" t="str">
        <x:v>Проверено</x:v>
      </x:c>
      <x:c r="J1" s="7" t="str">
        <x:v>Примечание</x:v>
      </x:c>
    </x:row>
    <x:row r="2" ht="80" customHeight="1">
      <x:c r="A2" s="3" t="str">
        <x:v>Пятьдесят седьмая школа</x:v>
      </x:c>
      <x:c r="B2" s="3" t="str">
        <x:v>Москва</x:v>
      </x:c>
      <x:c r="C2" s="3" t="str">
        <x:v>Математические материалы 57-й школы</x:v>
      </x:c>
      <x:c r="D2" s="3" t="str">
        <x:v>Листки, Литература, Программы</x:v>
      </x:c>
      <x:c r="E2" s="3" t="str">
        <x:v>7–11</x:v>
      </x:c>
      <x:c r="F2" s="3" t="str">
        <x:v>Задачи по алгебре, геометрии и спецматематике из разных выпусков школы; часть подборок — с решениями.</x:v>
      </x:c>
      <x:c r="G2" s="10" t="str">
        <x:f>IFERROR(HYPERLINK("https://sch57.ru/publications/math/","https://sch57.ru/publications/math/"),"https://sch57.ru/publications/math/")</x:f>
        <x:v>https://sch57.ru/publications/math/</x:v>
      </x:c>
      <x:c r="H2" s="3" t="str">
        <x:v>Да</x:v>
      </x:c>
      <x:c r="I2" s="9" t="n">
        <x:v>46305</x:v>
      </x:c>
      <x:c r="J2" s="3" t="str"/>
    </x:row>
    <x:row r="3" ht="80" customHeight="1">
      <x:c r="A3" s="3" t="str">
        <x:v>57, 179, 1543 и школа № 7</x:v>
      </x:c>
      <x:c r="B3" s="3" t="str">
        <x:v>Москва</x:v>
      </x:c>
      <x:c r="C3" s="3" t="str">
        <x:v>Листки-57+ Г.А. Мерзона</x:v>
      </x:c>
      <x:c r="D3" s="3" t="str">
        <x:v>Листки, Литература</x:v>
      </x:c>
      <x:c r="E3" s="3" t="str">
        <x:v>7–11</x:v>
      </x:c>
      <x:c r="F3" s="3" t="str">
        <x:v>Авторские листки по спецматематике, книги и рекомендации по работе с задачами.</x:v>
      </x:c>
      <x:c r="G3" s="10" t="str">
        <x:f>IFERROR(HYPERLINK("https://dev.mccme.ru/~merzon/listki.html","https://dev.mccme.ru/~merzon/listki.html"),"https://dev.mccme.ru/~merzon/listki.html")</x:f>
        <x:v>https://dev.mccme.ru/~merzon/listki.html</x:v>
      </x:c>
      <x:c r="H3" s="3" t="str">
        <x:v>Авторский источник</x:v>
      </x:c>
      <x:c r="I3" s="9" t="n">
        <x:v>46305</x:v>
      </x:c>
      <x:c r="J3" s="3" t="str"/>
    </x:row>
    <x:row r="4" ht="80" customHeight="1">
      <x:c r="A4" s="3" t="str">
        <x:v>Пятьдесят седьмая школа</x:v>
      </x:c>
      <x:c r="B4" s="3" t="str">
        <x:v>Москва</x:v>
      </x:c>
      <x:c r="C4" s="3" t="str">
        <x:v>Задачи маткласса выпуска 2000 года</x:v>
      </x:c>
      <x:c r="D4" s="3" t="str">
        <x:v>Литература, Листки</x:v>
      </x:c>
      <x:c r="E4" s="3" t="str">
        <x:v>8–11</x:v>
      </x:c>
      <x:c r="F4" s="3" t="str">
        <x:v>Четырёхлетний курс задач по алгебре, геометрии и спецматематике под редакцией А. Х. Шеня.</x:v>
      </x:c>
      <x:c r="G4" s="10" t="str">
        <x:f>IFERROR(HYPERLINK("https://sch57.ru/files/pub/math/2000/shen-2000.pdf","https://sch57.ru/files/pub/math/2000/shen-2000.pdf"),"https://sch57.ru/files/pub/math/2000/shen-2000.pdf")</x:f>
        <x:v>https://sch57.ru/files/pub/math/2000/shen-2000.pdf</x:v>
      </x:c>
      <x:c r="H4" s="3" t="str">
        <x:v>Да</x:v>
      </x:c>
      <x:c r="I4" s="9" t="n">
        <x:v>46305</x:v>
      </x:c>
      <x:c r="J4" s="3" t="str"/>
    </x:row>
    <x:row r="5" ht="80" customHeight="1">
      <x:c r="A5" s="3" t="str">
        <x:v>Школа № 179</x:v>
      </x:c>
      <x:c r="B5" s="3" t="str">
        <x:v>Москва</x:v>
      </x:c>
      <x:c r="C5" s="3" t="str">
        <x:v>Математика и проекты школы № 179</x:v>
      </x:c>
      <x:c r="D5" s="3" t="str">
        <x:v>Листки, Проекты, Летние школы</x:v>
      </x:c>
      <x:c r="E5" s="3" t="str">
        <x:v>8–11</x:v>
      </x:c>
      <x:c r="F5" s="3" t="str">
        <x:v>Материалы математических классов, исследовательские проекты и задачи зимних и летних школ.</x:v>
      </x:c>
      <x:c r="G5" s="10" t="str">
        <x:f>IFERROR(HYPERLINK("https://server.179.ru/wiki/?page=Matematika","https://server.179.ru/wiki/?page=Matematika"),"https://server.179.ru/wiki/?page=Matematika")</x:f>
        <x:v>https://server.179.ru/wiki/?page=Matematika</x:v>
      </x:c>
      <x:c r="H5" s="3" t="str">
        <x:v>Да</x:v>
      </x:c>
      <x:c r="I5" s="9" t="n">
        <x:v>46305</x:v>
      </x:c>
      <x:c r="J5" s="3" t="str"/>
    </x:row>
    <x:row r="6" ht="80" customHeight="1">
      <x:c r="A6" s="3" t="str">
        <x:v>Лицей «Вторая школа»</x:v>
      </x:c>
      <x:c r="B6" s="3" t="str">
        <x:v>Москва</x:v>
      </x:c>
      <x:c r="C6" s="3" t="str">
        <x:v>Кафедра математики: методические материалы</x:v>
      </x:c>
      <x:c r="D6" s="3" t="str">
        <x:v>Листки, Пособия</x:v>
      </x:c>
      <x:c r="E6" s="3" t="str">
        <x:v>6–11</x:v>
      </x:c>
      <x:c r="F6" s="3" t="str">
        <x:v>Задачи и пособия по модулям, параметрам, геометрии, теории чисел и неравенствам.</x:v>
      </x:c>
      <x:c r="G6" s="10" t="str">
        <x:f>IFERROR(HYPERLINK("https://www.sch2.ru/150-metodicheskaya-rabota/3367-metodicheskaya-rabota","https://www.sch2.ru/150-metodicheskaya-rabota/3367-metodicheskaya-rabota"),"https://www.sch2.ru/150-metodicheskaya-rabota/3367-metodicheskaya-rabota")</x:f>
        <x:v>https://www.sch2.ru/150-metodicheskaya-rabota/3367-metodicheskaya-rabota</x:v>
      </x:c>
      <x:c r="H6" s="3" t="str">
        <x:v>Да</x:v>
      </x:c>
      <x:c r="I6" s="9" t="n">
        <x:v>46305</x:v>
      </x:c>
      <x:c r="J6" s="3" t="str"/>
    </x:row>
    <x:row r="7" ht="80" customHeight="1">
      <x:c r="A7" s="3" t="str">
        <x:v>Лицей «Вторая школа»</x:v>
      </x:c>
      <x:c r="B7" s="3" t="str">
        <x:v>Москва</x:v>
      </x:c>
      <x:c r="C7" s="3" t="str">
        <x:v>Летняя математическая школа: сборник</x:v>
      </x:c>
      <x:c r="D7" s="3" t="str">
        <x:v>Летние школы, Листки, Литература</x:v>
      </x:c>
      <x:c r="E7" s="3" t="str">
        <x:v>6–10</x:v>
      </x:c>
      <x:c r="F7" s="3" t="str">
        <x:v>Задачи и конспекты летней математической школы 2019 года: алгебра, геометрия, теория чисел и комбинаторика.</x:v>
      </x:c>
      <x:c r="G7" s="10" t="str">
        <x:f>IFERROR(HYPERLINK("https://www.sch2.ru/images/Metod_materials/Innopolis.pdf","https://www.sch2.ru/images/Metod_materials/Innopolis.pdf"),"https://www.sch2.ru/images/Metod_materials/Innopolis.pdf")</x:f>
        <x:v>https://www.sch2.ru/images/Metod_materials/Innopolis.pdf</x:v>
      </x:c>
      <x:c r="H7" s="3" t="str">
        <x:v>Да</x:v>
      </x:c>
      <x:c r="I7" s="9" t="n">
        <x:v>46305</x:v>
      </x:c>
      <x:c r="J7" s="3" t="str"/>
    </x:row>
    <x:row r="8" ht="80" customHeight="1">
      <x:c r="A8" s="3" t="str">
        <x:v>Лицей «Вторая школа»</x:v>
      </x:c>
      <x:c r="B8" s="3" t="str">
        <x:v>Москва</x:v>
      </x:c>
      <x:c r="C8" s="3" t="str">
        <x:v>Программы ВМШ 5–6 классов</x:v>
      </x:c>
      <x:c r="D8" s="3" t="str">
        <x:v>Программы, Кружки</x:v>
      </x:c>
      <x:c r="E8" s="3" t="str">
        <x:v>5–6</x:v>
      </x:c>
      <x:c r="F8" s="3" t="str">
        <x:v>Темы занятий вечерней математической школы для 5–6 классов.</x:v>
      </x:c>
      <x:c r="G8" s="10" t="str">
        <x:f>IFERROR(HYPERLINK("https://sch2.ru/vmsh/134-uncategorised/3506-programma-kursa-matematika-v-vmsh-5-i-6-klass","https://sch2.ru/vmsh/134-uncategorised/3506-programma-kursa-matematika-v-vmsh-5-i-6-klass"),"https://sch2.ru/vmsh/134-uncategorised/3506-programma-kursa-matematika-v-vmsh-5-i-6-klass")</x:f>
        <x:v>https://sch2.ru/vmsh/134-uncategorised/3506-programma-kursa-matematika-v-vmsh-5-i-6-klass</x:v>
      </x:c>
      <x:c r="H8" s="3" t="str">
        <x:v>Да</x:v>
      </x:c>
      <x:c r="I8" s="9" t="n">
        <x:v>46305</x:v>
      </x:c>
      <x:c r="J8" s="3" t="str"/>
    </x:row>
    <x:row r="9" ht="80" customHeight="1">
      <x:c r="A9" s="3" t="str">
        <x:v>Гимназия № 1543</x:v>
      </x:c>
      <x:c r="B9" s="3" t="str">
        <x:v>Москва</x:v>
      </x:c>
      <x:c r="C9" s="3" t="str">
        <x:v>Математика в 1543 — Кафедра математики</x:v>
      </x:c>
      <x:c r="D9" s="3" t="str">
        <x:v>Листки, Конспекты, Летние школы</x:v>
      </x:c>
      <x:c r="E9" s="3" t="str">
        <x:v>7–11</x:v>
      </x:c>
      <x:c r="F9" s="3" t="str">
        <x:v>Листки, конспекты спецкурсов и материалы вечерней математической школы, собранные преподавателями.</x:v>
      </x:c>
      <x:c r="G9" s="10" t="str">
        <x:f>IFERROR(HYPERLINK("https://s43.mccme.ru/math/","https://s43.mccme.ru/math/"),"https://s43.mccme.ru/math/")</x:f>
        <x:v>https://s43.mccme.ru/math/</x:v>
      </x:c>
      <x:c r="H9" s="3" t="str">
        <x:v>Авторский источник</x:v>
      </x:c>
      <x:c r="I9" s="9" t="n">
        <x:v>46305</x:v>
      </x:c>
      <x:c r="J9" s="3" t="str"/>
    </x:row>
    <x:row r="10" ht="80" customHeight="1">
      <x:c r="A10" s="3" t="str">
        <x:v>Гимназия № 1543</x:v>
      </x:c>
      <x:c r="B10" s="3" t="str">
        <x:v>Москва</x:v>
      </x:c>
      <x:c r="C10" s="3" t="str">
        <x:v>Математика в 1543 — Спецкурс 8 класса: листки и лекции</x:v>
      </x:c>
      <x:c r="D10" s="3" t="str">
        <x:v>Листки, Конспекты, Летние школы</x:v>
      </x:c>
      <x:c r="E10" s="3" t="str">
        <x:v>7–11</x:v>
      </x:c>
      <x:c r="F10" s="3" t="str">
        <x:v>Листки, конспекты спецкурсов и материалы вечерней математической школы, собранные преподавателями.</x:v>
      </x:c>
      <x:c r="G10" s="10" t="str">
        <x:f>IFERROR(HYPERLINK("https://s43.mccme.ru/math/uroki/2013_2014/8mat_1314/spec.html","https://s43.mccme.ru/math/uroki/2013_2014/8mat_1314/spec.html"),"https://s43.mccme.ru/math/uroki/2013_2014/8mat_1314/spec.html")</x:f>
        <x:v>https://s43.mccme.ru/math/uroki/2013_2014/8mat_1314/spec.html</x:v>
      </x:c>
      <x:c r="H10" s="3" t="str">
        <x:v>Авторский источник</x:v>
      </x:c>
      <x:c r="I10" s="9" t="n">
        <x:v>46305</x:v>
      </x:c>
      <x:c r="J10" s="3" t="str"/>
    </x:row>
    <x:row r="11" ht="80" customHeight="1">
      <x:c r="A11" s="3" t="str">
        <x:v>Гимназия № 1543</x:v>
      </x:c>
      <x:c r="B11" s="3" t="str">
        <x:v>Москва</x:v>
      </x:c>
      <x:c r="C11" s="3" t="str">
        <x:v>Математика в 1543 — Вечерняя школа, 7 класс</x:v>
      </x:c>
      <x:c r="D11" s="3" t="str">
        <x:v>Листки, Конспекты, Летние школы</x:v>
      </x:c>
      <x:c r="E11" s="3" t="str">
        <x:v>7–11</x:v>
      </x:c>
      <x:c r="F11" s="3" t="str">
        <x:v>Листки, конспекты спецкурсов и материалы вечерней математической школы, собранные преподавателями.</x:v>
      </x:c>
      <x:c r="G11" s="10" t="str">
        <x:f>IFERROR(HYPERLINK("https://s43.mccme.ru/math/vmsh/vmsh_7_1213.html","https://s43.mccme.ru/math/vmsh/vmsh_7_1213.html"),"https://s43.mccme.ru/math/vmsh/vmsh_7_1213.html")</x:f>
        <x:v>https://s43.mccme.ru/math/vmsh/vmsh_7_1213.html</x:v>
      </x:c>
      <x:c r="H11" s="3" t="str">
        <x:v>Авторский источник</x:v>
      </x:c>
      <x:c r="I11" s="9" t="n">
        <x:v>46305</x:v>
      </x:c>
      <x:c r="J11" s="3" t="str"/>
    </x:row>
    <x:row r="12" ht="80" customHeight="1">
      <x:c r="A12" s="3" t="str">
        <x:v>Школа № 2007 ФМШ</x:v>
      </x:c>
      <x:c r="B12" s="3" t="str">
        <x:v>Москва</x:v>
      </x:c>
      <x:c r="C12" s="3" t="str">
        <x:v>Геометрия: пособие в ресурсах ФМШ</x:v>
      </x:c>
      <x:c r="D12" s="3" t="str">
        <x:v>Пособия, Литература</x:v>
      </x:c>
      <x:c r="E12" s="3" t="str">
        <x:v>9</x:v>
      </x:c>
      <x:c r="F12" s="3" t="str">
        <x:v>Пособие «Архимед», выпуск 23: векторы, координаты, методы решения геометрических задач и экзаменационные билеты.</x:v>
      </x:c>
      <x:c r="G12" s="10" t="str">
        <x:f>IFERROR(HYPERLINK("http://www.fmsh2007.ru/fileadmin/user_upload/matematika/ResursCenter/Vertical_2018-19/sb_23_full.pdf","http://www.fmsh2007.ru/fileadmin/user_upload/matematika/ResursCenter/Vertical_2018-19/sb_23_full.pdf"),"http://www.fmsh2007.ru/fileadmin/user_upload/matematika/ResursCenter/Vertical_2018-19/sb_23_full.pdf")</x:f>
        <x:v>http://www.fmsh2007.ru/fileadmin/user_upload/matematika/ResursCenter/Vertical_2018-19/sb_23_full.pdf</x:v>
      </x:c>
      <x:c r="H12" s="3" t="str">
        <x:v>Да</x:v>
      </x:c>
      <x:c r="I12" s="9" t="n">
        <x:v>46305</x:v>
      </x:c>
      <x:c r="J12" s="3" t="str"/>
    </x:row>
    <x:row r="13" ht="80" customHeight="1">
      <x:c r="A13" s="3" t="str">
        <x:v>СУНЦ МГУ</x:v>
      </x:c>
      <x:c r="B13" s="3" t="str">
        <x:v>Москва</x:v>
      </x:c>
      <x:c r="C13" s="3" t="str">
        <x:v>Учебные материалы кафедры математики — Материалы к уроку математики</x:v>
      </x:c>
      <x:c r="D13" s="3" t="str">
        <x:v>Листки, Конспекты, Программы</x:v>
      </x:c>
      <x:c r="E13" s="3" t="str">
        <x:v>10–11</x:v>
      </x:c>
      <x:c r="F13" s="3" t="str">
        <x:v>Программа математики, лекции по анализу и материалы к урокам для старшеклассников.</x:v>
      </x:c>
      <x:c r="G13" s="10" t="str">
        <x:f>IFERROR(HYPERLINK("https://internat.msu.ru/math/materialy-dlya-shkolnikov/","https://internat.msu.ru/math/materialy-dlya-shkolnikov/"),"https://internat.msu.ru/math/materialy-dlya-shkolnikov/")</x:f>
        <x:v>https://internat.msu.ru/math/materialy-dlya-shkolnikov/</x:v>
      </x:c>
      <x:c r="H13" s="3" t="str">
        <x:v>Да</x:v>
      </x:c>
      <x:c r="I13" s="9" t="n">
        <x:v>46305</x:v>
      </x:c>
      <x:c r="J13" s="3" t="str"/>
    </x:row>
    <x:row r="14" ht="80" customHeight="1">
      <x:c r="A14" s="3" t="str">
        <x:v>СУНЦ МГУ</x:v>
      </x:c>
      <x:c r="B14" s="3" t="str">
        <x:v>Москва</x:v>
      </x:c>
      <x:c r="C14" s="3" t="str">
        <x:v>Учебные материалы кафедры математики — Учебные материалы СУНЦ</x:v>
      </x:c>
      <x:c r="D14" s="3" t="str">
        <x:v>Листки, Конспекты, Программы</x:v>
      </x:c>
      <x:c r="E14" s="3" t="str">
        <x:v>10–11</x:v>
      </x:c>
      <x:c r="F14" s="3" t="str">
        <x:v>Программа математики, лекции по анализу и материалы к урокам для старшеклассников.</x:v>
      </x:c>
      <x:c r="G14" s="10" t="str">
        <x:f>IFERROR(HYPERLINK("https://internat.msu.ru/educational-projects/internet-resursy-sunts-mgu/uchebnye-materialy-sunts-mgu/","https://internat.msu.ru/educational-projects/internet-resursy-sunts-mgu/uchebnye-materialy-sunts-mgu/"),"https://internat.msu.ru/educational-projects/internet-resursy-sunts-mgu/uchebnye-materialy-sunts-mgu/")</x:f>
        <x:v>https://internat.msu.ru/educational-projects/internet-resursy-sunts-mgu/uchebnye-materialy-sunts-mgu/</x:v>
      </x:c>
      <x:c r="H14" s="3" t="str">
        <x:v>Да</x:v>
      </x:c>
      <x:c r="I14" s="9" t="n">
        <x:v>46305</x:v>
      </x:c>
      <x:c r="J14" s="3" t="str"/>
    </x:row>
    <x:row r="15" ht="80" customHeight="1">
      <x:c r="A15" s="3" t="str">
        <x:v>СУНЦ МГУ</x:v>
      </x:c>
      <x:c r="B15" s="3" t="str">
        <x:v>Москва</x:v>
      </x:c>
      <x:c r="C15" s="3" t="str">
        <x:v>Публикации преподавателей СУНЦ МГУ — Книги и брошюры</x:v>
      </x:c>
      <x:c r="D15" s="3" t="str">
        <x:v>Литература, Методика</x:v>
      </x:c>
      <x:c r="E15" s="3" t="str">
        <x:v>7–11</x:v>
      </x:c>
      <x:c r="F15" s="3" t="str">
        <x:v>Книги, брошюры и методические статьи преподавателей СУНЦ МГУ.</x:v>
      </x:c>
      <x:c r="G15" s="10" t="str">
        <x:f>IFERROR(HYPERLINK("https://internat.msu.ru/about/publications/knigi-i-broshyury-po-matematike/","https://internat.msu.ru/about/publications/knigi-i-broshyury-po-matematike/"),"https://internat.msu.ru/about/publications/knigi-i-broshyury-po-matematike/")</x:f>
        <x:v>https://internat.msu.ru/about/publications/knigi-i-broshyury-po-matematike/</x:v>
      </x:c>
      <x:c r="H15" s="3" t="str">
        <x:v>Да</x:v>
      </x:c>
      <x:c r="I15" s="9" t="n">
        <x:v>46305</x:v>
      </x:c>
      <x:c r="J15" s="3" t="str"/>
    </x:row>
    <x:row r="16" ht="80" customHeight="1">
      <x:c r="A16" s="3" t="str">
        <x:v>СУНЦ МГУ</x:v>
      </x:c>
      <x:c r="B16" s="3" t="str">
        <x:v>Москва</x:v>
      </x:c>
      <x:c r="C16" s="3" t="str">
        <x:v>Публикации преподавателей СУНЦ МГУ — Методические статьи</x:v>
      </x:c>
      <x:c r="D16" s="3" t="str">
        <x:v>Литература, Методика</x:v>
      </x:c>
      <x:c r="E16" s="3" t="str">
        <x:v>7–11</x:v>
      </x:c>
      <x:c r="F16" s="3" t="str">
        <x:v>Книги, брошюры и методические статьи преподавателей СУНЦ МГУ.</x:v>
      </x:c>
      <x:c r="G16" s="10" t="str">
        <x:f>IFERROR(HYPERLINK("https://internat.msu.ru/about/publications/metodicheskie-stati-po-matematike/","https://internat.msu.ru/about/publications/metodicheskie-stati-po-matematike/"),"https://internat.msu.ru/about/publications/metodicheskie-stati-po-matematike/")</x:f>
        <x:v>https://internat.msu.ru/about/publications/metodicheskie-stati-po-matematike/</x:v>
      </x:c>
      <x:c r="H16" s="3" t="str">
        <x:v>Да</x:v>
      </x:c>
      <x:c r="I16" s="9" t="n">
        <x:v>46305</x:v>
      </x:c>
      <x:c r="J16" s="3" t="str"/>
    </x:row>
    <x:row r="17" ht="80" customHeight="1">
      <x:c r="A17" s="3" t="str">
        <x:v>СУНЦ МГУ</x:v>
      </x:c>
      <x:c r="B17" s="3" t="str">
        <x:v>Москва</x:v>
      </x:c>
      <x:c r="C17" s="3" t="str">
        <x:v>Математика для 2–3 классов: конспекты и задачи — 2 класс: конспект</x:v>
      </x:c>
      <x:c r="D17" s="3" t="str">
        <x:v>Конспекты, Задачи</x:v>
      </x:c>
      <x:c r="E17" s="3" t="str">
        <x:v>2–3</x:v>
      </x:c>
      <x:c r="F17" s="3" t="str">
        <x:v>Конспекты и тренировочные задачи для 2–3 классов: логика, числа, арифметика и текстовые задачи.</x:v>
      </x:c>
      <x:c r="G17" s="10" t="str">
        <x:f>IFERROR(HYPERLINK("https://internat.msu.ru/wp-content/uploads/2021/06/2-1-1-teoriya.pdf","https://internat.msu.ru/wp-content/uploads/2021/06/2-1-1-teoriya.pdf"),"https://internat.msu.ru/wp-content/uploads/2021/06/2-1-1-teoriya.pdf")</x:f>
        <x:v>https://internat.msu.ru/wp-content/uploads/2021/06/2-1-1-teoriya.pdf</x:v>
      </x:c>
      <x:c r="H17" s="3" t="str">
        <x:v>Да</x:v>
      </x:c>
      <x:c r="I17" s="9" t="n">
        <x:v>46305</x:v>
      </x:c>
      <x:c r="J17" s="3" t="str"/>
    </x:row>
    <x:row r="18" ht="80" customHeight="1">
      <x:c r="A18" s="3" t="str">
        <x:v>СУНЦ МГУ</x:v>
      </x:c>
      <x:c r="B18" s="3" t="str">
        <x:v>Москва</x:v>
      </x:c>
      <x:c r="C18" s="3" t="str">
        <x:v>Математика для 2–3 классов: конспекты и задачи — 2 класс: задачи</x:v>
      </x:c>
      <x:c r="D18" s="3" t="str">
        <x:v>Конспекты, Задачи</x:v>
      </x:c>
      <x:c r="E18" s="3" t="str">
        <x:v>2–3</x:v>
      </x:c>
      <x:c r="F18" s="3" t="str">
        <x:v>Конспекты и тренировочные задачи для 2–3 классов: логика, числа, арифметика и текстовые задачи.</x:v>
      </x:c>
      <x:c r="G18" s="10" t="str">
        <x:f>IFERROR(HYPERLINK("https://internat.msu.ru/wp-content/uploads/2021/06/2-1-2-trenirovochnye-zadachi.pdf","https://internat.msu.ru/wp-content/uploads/2021/06/2-1-2-trenirovochnye-zadachi.pdf"),"https://internat.msu.ru/wp-content/uploads/2021/06/2-1-2-trenirovochnye-zadachi.pdf")</x:f>
        <x:v>https://internat.msu.ru/wp-content/uploads/2021/06/2-1-2-trenirovochnye-zadachi.pdf</x:v>
      </x:c>
      <x:c r="H18" s="3" t="str">
        <x:v>Да</x:v>
      </x:c>
      <x:c r="I18" s="9" t="n">
        <x:v>46305</x:v>
      </x:c>
      <x:c r="J18" s="3" t="str"/>
    </x:row>
    <x:row r="19" ht="80" customHeight="1">
      <x:c r="A19" s="3" t="str">
        <x:v>СУНЦ МГУ</x:v>
      </x:c>
      <x:c r="B19" s="3" t="str">
        <x:v>Москва</x:v>
      </x:c>
      <x:c r="C19" s="3" t="str">
        <x:v>Математика для 2–3 классов: конспекты и задачи — 3 класс: конспект</x:v>
      </x:c>
      <x:c r="D19" s="3" t="str">
        <x:v>Конспекты, Задачи</x:v>
      </x:c>
      <x:c r="E19" s="3" t="str">
        <x:v>2–3</x:v>
      </x:c>
      <x:c r="F19" s="3" t="str">
        <x:v>Конспекты и тренировочные задачи для 2–3 классов: логика, числа, арифметика и текстовые задачи.</x:v>
      </x:c>
      <x:c r="G19" s="10" t="str">
        <x:f>IFERROR(HYPERLINK("https://internat.msu.ru/wp-content/uploads/2020/08/3-3-1-teoriya-1.pdf","https://internat.msu.ru/wp-content/uploads/2020/08/3-3-1-teoriya-1.pdf"),"https://internat.msu.ru/wp-content/uploads/2020/08/3-3-1-teoriya-1.pdf")</x:f>
        <x:v>https://internat.msu.ru/wp-content/uploads/2020/08/3-3-1-teoriya-1.pdf</x:v>
      </x:c>
      <x:c r="H19" s="3" t="str">
        <x:v>Да</x:v>
      </x:c>
      <x:c r="I19" s="9" t="n">
        <x:v>46305</x:v>
      </x:c>
      <x:c r="J19" s="3" t="str"/>
    </x:row>
    <x:row r="20" ht="80" customHeight="1">
      <x:c r="A20" s="3" t="str">
        <x:v>СУНЦ МГУ</x:v>
      </x:c>
      <x:c r="B20" s="3" t="str">
        <x:v>Москва</x:v>
      </x:c>
      <x:c r="C20" s="3" t="str">
        <x:v>Математика для 2–3 классов: конспекты и задачи — 3 класс: задачи</x:v>
      </x:c>
      <x:c r="D20" s="3" t="str">
        <x:v>Конспекты, Задачи</x:v>
      </x:c>
      <x:c r="E20" s="3" t="str">
        <x:v>2–3</x:v>
      </x:c>
      <x:c r="F20" s="3" t="str">
        <x:v>Конспекты и тренировочные задачи для 2–3 классов: логика, числа, арифметика и текстовые задачи.</x:v>
      </x:c>
      <x:c r="G20" s="10" t="str">
        <x:f>IFERROR(HYPERLINK("https://internat.msu.ru/wp-content/uploads/2020/08/3-3-2-trenirovochnye-zadachi-1.pdf","https://internat.msu.ru/wp-content/uploads/2020/08/3-3-2-trenirovochnye-zadachi-1.pdf"),"https://internat.msu.ru/wp-content/uploads/2020/08/3-3-2-trenirovochnye-zadachi-1.pdf")</x:f>
        <x:v>https://internat.msu.ru/wp-content/uploads/2020/08/3-3-2-trenirovochnye-zadachi-1.pdf</x:v>
      </x:c>
      <x:c r="H20" s="3" t="str">
        <x:v>Да</x:v>
      </x:c>
      <x:c r="I20" s="9" t="n">
        <x:v>46305</x:v>
      </x:c>
      <x:c r="J20" s="3" t="str"/>
    </x:row>
    <x:row r="21" ht="80" customHeight="1">
      <x:c r="A21" s="3" t="str">
        <x:v>Президентский ФМЛ № 239</x:v>
      </x:c>
      <x:c r="B21" s="3" t="str">
        <x:v>Санкт-Петербург</x:v>
      </x:c>
      <x:c r="C21" s="3" t="str">
        <x:v>Кафедра математики ФМЛ № 239 — Математика</x:v>
      </x:c>
      <x:c r="D21" s="3" t="str">
        <x:v>Листки, Пособия, Программы</x:v>
      </x:c>
      <x:c r="E21" s="3" t="str">
        <x:v>7–11</x:v>
      </x:c>
      <x:c r="F21" s="3" t="str">
        <x:v>Материалы кафедры математики и открытые учебные подборки Л. А. Бреслава.</x:v>
      </x:c>
      <x:c r="G21" s="10" t="str">
        <x:f>IFERROR(HYPERLINK("https://239.ru/math","https://239.ru/math"),"https://239.ru/math")</x:f>
        <x:v>https://239.ru/math</x:v>
      </x:c>
      <x:c r="H21" s="3" t="str">
        <x:v>Да</x:v>
      </x:c>
      <x:c r="I21" s="9" t="n">
        <x:v>46305</x:v>
      </x:c>
      <x:c r="J21" s="3" t="str"/>
    </x:row>
    <x:row r="22" ht="80" customHeight="1">
      <x:c r="A22" s="3" t="str">
        <x:v>Президентский ФМЛ № 239</x:v>
      </x:c>
      <x:c r="B22" s="3" t="str">
        <x:v>Санкт-Петербург</x:v>
      </x:c>
      <x:c r="C22" s="3" t="str">
        <x:v>Кафедра математики ФМЛ № 239 — Открытые материалы Л.А. Бреслава</x:v>
      </x:c>
      <x:c r="D22" s="3" t="str">
        <x:v>Листки, Пособия, Программы</x:v>
      </x:c>
      <x:c r="E22" s="3" t="str">
        <x:v>7–11</x:v>
      </x:c>
      <x:c r="F22" s="3" t="str">
        <x:v>Материалы кафедры математики и открытые учебные подборки Л. А. Бреслава.</x:v>
      </x:c>
      <x:c r="G22" s="10" t="str">
        <x:f>IFERROR(HYPERLINK("https://wiki.sch239.net/math-public/breslavla","https://wiki.sch239.net/math-public/breslavla"),"https://wiki.sch239.net/math-public/breslavla")</x:f>
        <x:v>https://wiki.sch239.net/math-public/breslavla</x:v>
      </x:c>
      <x:c r="H22" s="3" t="str">
        <x:v>Да</x:v>
      </x:c>
      <x:c r="I22" s="9" t="n">
        <x:v>46305</x:v>
      </x:c>
      <x:c r="J22" s="3" t="str"/>
    </x:row>
    <x:row r="23" ht="80" customHeight="1">
      <x:c r="A23" s="3" t="str">
        <x:v>Президентский ФМЛ № 239</x:v>
      </x:c>
      <x:c r="B23" s="3" t="str">
        <x:v>Санкт-Петербург</x:v>
      </x:c>
      <x:c r="C23" s="3" t="str">
        <x:v>Математический центр ФМЛ № 239</x:v>
      </x:c>
      <x:c r="D23" s="3" t="str">
        <x:v>Кружки, Задачи</x:v>
      </x:c>
      <x:c r="E23" s="3" t="str">
        <x:v>5–11</x:v>
      </x:c>
      <x:c r="F23" s="3" t="str">
        <x:v>Математические кружки для школьников, задачи олимпиад и информация о занятиях центра.</x:v>
      </x:c>
      <x:c r="G23" s="10" t="str">
        <x:f>IFERROR(HYPERLINK("https://239.ru/math-center","https://239.ru/math-center"),"https://239.ru/math-center")</x:f>
        <x:v>https://239.ru/math-center</x:v>
      </x:c>
      <x:c r="H23" s="3" t="str">
        <x:v>Да</x:v>
      </x:c>
      <x:c r="I23" s="9" t="n">
        <x:v>46305</x:v>
      </x:c>
      <x:c r="J23" s="3" t="str"/>
    </x:row>
    <x:row r="24" ht="80" customHeight="1">
      <x:c r="A24" s="3" t="str">
        <x:v>ФМЛ № 30</x:v>
      </x:c>
      <x:c r="B24" s="3" t="str">
        <x:v>Санкт-Петербург</x:v>
      </x:c>
      <x:c r="C24" s="3" t="str">
        <x:v>Математика ФМЛ № 30 — Кафедра математики</x:v>
      </x:c>
      <x:c r="D24" s="3" t="str">
        <x:v>Программы, Кружки, Задачи</x:v>
      </x:c>
      <x:c r="E24" s="3" t="str">
        <x:v>1–11</x:v>
      </x:c>
      <x:c r="F24" s="3" t="str">
        <x:v>Материалы кафедры математики, задания заочной олимпиады и математического кружка.</x:v>
      </x:c>
      <x:c r="G24" s="10" t="str">
        <x:f>IFERROR(HYPERLINK("https://www.school30.spb.ru/subj/math/","https://www.school30.spb.ru/subj/math/"),"https://www.school30.spb.ru/subj/math/")</x:f>
        <x:v>https://www.school30.spb.ru/subj/math/</x:v>
      </x:c>
      <x:c r="H24" s="3" t="str">
        <x:v>Да</x:v>
      </x:c>
      <x:c r="I24" s="9" t="n">
        <x:v>46305</x:v>
      </x:c>
      <x:c r="J24" s="3" t="str">
        <x:v>Для отправки решений в заочный кружок нужна регистрация.</x:v>
      </x:c>
    </x:row>
    <x:row r="25" ht="80" customHeight="1">
      <x:c r="A25" s="3" t="str">
        <x:v>ФМЛ № 30</x:v>
      </x:c>
      <x:c r="B25" s="3" t="str">
        <x:v>Санкт-Петербург</x:v>
      </x:c>
      <x:c r="C25" s="3" t="str">
        <x:v>Математика ФМЛ № 30 — Заочная математика</x:v>
      </x:c>
      <x:c r="D25" s="3" t="str">
        <x:v>Программы, Кружки, Задачи</x:v>
      </x:c>
      <x:c r="E25" s="3" t="str">
        <x:v>1–11</x:v>
      </x:c>
      <x:c r="F25" s="3" t="str">
        <x:v>Материалы кафедры математики, задания заочной олимпиады и математического кружка.</x:v>
      </x:c>
      <x:c r="G25" s="10" t="str">
        <x:f>IFERROR(HYPERLINK("https://school30.spb.ru/subj/math/extra-mural/","https://school30.spb.ru/subj/math/extra-mural/"),"https://school30.spb.ru/subj/math/extra-mural/")</x:f>
        <x:v>https://school30.spb.ru/subj/math/extra-mural/</x:v>
      </x:c>
      <x:c r="H25" s="3" t="str">
        <x:v>Да</x:v>
      </x:c>
      <x:c r="I25" s="9" t="n">
        <x:v>46305</x:v>
      </x:c>
      <x:c r="J25" s="3" t="str">
        <x:v>Для отправки решений в заочный кружок нужна регистрация.</x:v>
      </x:c>
    </x:row>
    <x:row r="26" ht="80" customHeight="1">
      <x:c r="A26" s="3" t="str">
        <x:v>ФМЛ № 30</x:v>
      </x:c>
      <x:c r="B26" s="3" t="str">
        <x:v>Санкт-Петербург</x:v>
      </x:c>
      <x:c r="C26" s="3" t="str">
        <x:v>Математика ФМЛ № 30 — Интернет-кружок младших классов</x:v>
      </x:c>
      <x:c r="D26" s="3" t="str">
        <x:v>Программы, Кружки, Задачи</x:v>
      </x:c>
      <x:c r="E26" s="3" t="str">
        <x:v>1–11</x:v>
      </x:c>
      <x:c r="F26" s="3" t="str">
        <x:v>Материалы кафедры математики, задания заочной олимпиады и математического кружка.</x:v>
      </x:c>
      <x:c r="G26" s="10" t="str">
        <x:f>IFERROR(HYPERLINK("https://zaokruzhok.ru/","https://zaokruzhok.ru/"),"https://zaokruzhok.ru/")</x:f>
        <x:v>https://zaokruzhok.ru/</x:v>
      </x:c>
      <x:c r="H26" s="3" t="str">
        <x:v>Да</x:v>
      </x:c>
      <x:c r="I26" s="9" t="n">
        <x:v>46305</x:v>
      </x:c>
      <x:c r="J26" s="3" t="str">
        <x:v>Для отправки решений в заочный кружок нужна регистрация.</x:v>
      </x:c>
    </x:row>
    <x:row r="27" ht="80" customHeight="1">
      <x:c r="A27" s="3" t="str">
        <x:v>Лицей № 533 / классы ЮМШ</x:v>
      </x:c>
      <x:c r="B27" s="3" t="str">
        <x:v>Санкт-Петербург</x:v>
      </x:c>
      <x:c r="C27" s="3" t="str">
        <x:v>Учебные материалы лицея № 533</x:v>
      </x:c>
      <x:c r="D27" s="3" t="str">
        <x:v>Листки, Презентации, Конспекты</x:v>
      </x:c>
      <x:c r="E27" s="3" t="str">
        <x:v>5–11</x:v>
      </x:c>
      <x:c r="F27" s="3" t="str">
        <x:v>Листки, конспекты и презентации по алгебре, геометрии, множествам, последовательностям и математическому анализу.</x:v>
      </x:c>
      <x:c r="G27" s="10" t="str">
        <x:f>IFERROR(HYPERLINK("https://www.oo-lyceum-533.ru/ol-matematika.html","https://www.oo-lyceum-533.ru/ol-matematika.html"),"https://www.oo-lyceum-533.ru/ol-matematika.html")</x:f>
        <x:v>https://www.oo-lyceum-533.ru/ol-matematika.html</x:v>
      </x:c>
      <x:c r="H27" s="3" t="str">
        <x:v>Да</x:v>
      </x:c>
      <x:c r="I27" s="9" t="n">
        <x:v>46305</x:v>
      </x:c>
      <x:c r="J27" s="3" t="str"/>
    </x:row>
    <x:row r="28" ht="80" customHeight="1">
      <x:c r="A28" s="3" t="str">
        <x:v>Лицей № 533 / ЮМШ при СПбГУ</x:v>
      </x:c>
      <x:c r="B28" s="3" t="str">
        <x:v>Санкт-Петербург</x:v>
      </x:c>
      <x:c r="C28" s="3" t="str">
        <x:v>Юношеская математическая школа — Архив олимпиад ЮМШ</x:v>
      </x:c>
      <x:c r="D28" s="3" t="str">
        <x:v>Задачи, Решения, Соцсети</x:v>
      </x:c>
      <x:c r="E28" s="3" t="str">
        <x:v>5–11</x:v>
      </x:c>
      <x:c r="F28" s="3" t="str">
        <x:v>Условия и решения олимпиад Юношеской математической школы по годам.</x:v>
      </x:c>
      <x:c r="G28" s="10" t="str">
        <x:f>IFERROR(HYPERLINK("https://yumsh.ru/cms/yumsh-olymp/archive","https://yumsh.ru/cms/yumsh-olymp/archive"),"https://yumsh.ru/cms/yumsh-olymp/archive")</x:f>
        <x:v>https://yumsh.ru/cms/yumsh-olymp/archive</x:v>
      </x:c>
      <x:c r="H28" s="3" t="str">
        <x:v>Авторский источник</x:v>
      </x:c>
      <x:c r="I28" s="9" t="n">
        <x:v>46305</x:v>
      </x:c>
      <x:c r="J28" s="3" t="str"/>
    </x:row>
    <x:row r="29" ht="80" customHeight="1">
      <x:c r="A29" s="3" t="str">
        <x:v>Лицей № 533 / ЮМШ при СПбГУ</x:v>
      </x:c>
      <x:c r="B29" s="3" t="str">
        <x:v>Санкт-Петербург</x:v>
      </x:c>
      <x:c r="C29" s="3" t="str">
        <x:v>Юношеская математическая школа — ВКонтакте ЮМШ</x:v>
      </x:c>
      <x:c r="D29" s="3" t="str">
        <x:v>Задачи, Решения, Соцсети</x:v>
      </x:c>
      <x:c r="E29" s="3" t="str">
        <x:v>5–11</x:v>
      </x:c>
      <x:c r="F29" s="3" t="str">
        <x:v>Условия и решения олимпиад Юношеской математической школы по годам.</x:v>
      </x:c>
      <x:c r="G29" s="10" t="str">
        <x:f>IFERROR(HYPERLINK("https://vk.com/yumsh.spbu","https://vk.com/yumsh.spbu"),"https://vk.com/yumsh.spbu")</x:f>
        <x:v>https://vk.com/yumsh.spbu</x:v>
      </x:c>
      <x:c r="H29" s="3" t="str">
        <x:v>Авторский источник</x:v>
      </x:c>
      <x:c r="I29" s="9" t="n">
        <x:v>46305</x:v>
      </x:c>
      <x:c r="J29" s="3" t="str"/>
    </x:row>
    <x:row r="30" ht="80" customHeight="1">
      <x:c r="A30" s="3" t="str">
        <x:v>СУНЦ НГУ</x:v>
      </x:c>
      <x:c r="B30" s="3" t="str">
        <x:v>Новосибирская область</x:v>
      </x:c>
      <x:c r="C30" s="3" t="str">
        <x:v>Применение производной</x:v>
      </x:c>
      <x:c r="D30" s="3" t="str">
        <x:v>Литература, Пособия</x:v>
      </x:c>
      <x:c r="E30" s="3" t="str">
        <x:v>10–11</x:v>
      </x:c>
      <x:c r="F30" s="3" t="str">
        <x:v>Пособие по применению производной: теория, разобранные примеры и задачи для самостоятельной работы.</x:v>
      </x:c>
      <x:c r="G30" s="10" t="str">
        <x:f>IFERROR(HYPERLINK("https://sesc.nsu.ru/math/images/Uchebnye_materialy/%D0%96%D1%83%D1%80%D0%B0%D0%B2%D0%BB%D0%B5%D0%B2%D0%B0_%D0%B8_%D0%B4%D1%80._%D0%9F%D1%80%D0%B8%D0%BC%D0%B5%D0%BD%D0%B5%D0%BD%D0%B8%D0%B5_%D0%BF%D1%80%D0%BE%D0%B8%D0%B7%D0%B2%D0%BE%D0%B4%D0%BD%D0%BE%D0%B9_compressed.pdf","https://sesc.nsu.ru/math/images/Uchebnye_materialy/%D0%96%D1%83%D1%80%D0%B0%D0%B2%D0%BB%D0%B5%D0%B2%D0%B0_%D0%B8_%D0%B4%D1%80._%D0%9F%D1%80%D0%B8%D0%BC%D0%B5%D0%BD%D0%B5%D0%BD%D0%B8%D0%B5_%D0%BF%D1%80%D0%BE%D0%B8%D0%B7%D0%B2%D0%BE%D0%B4%D0%BD%D0%BE%D0%B9_compressed.pdf"),"https://sesc.nsu.ru/math/images/Uchebnye_materialy/%D0%96%D1%83%D1%80%D0%B0%D0%B2%D0%BB%D0%B5%D0%B2%D0%B0_%D0%B8_%D0%B4%D1%80._%D0%9F%D1%80%D0%B8%D0%BC%D0%B5%D0%BD%D0%B5%D0%BD%D0%B8%D0%B5_%D0%BF%D1%80%D0%BE%D0%B8%D0%B7%D0%B2%D0%BE%D0%B4%D0%BD%D0%BE%D0%B9_compressed.pdf")</x:f>
        <x:v>https://sesc.nsu.ru/math/images/Uchebnye_materialy/%D0%96%D1%83%D1%80%D0%B0%D0%B2%D0%BB%D0%B5%D0%B2%D0%B0_%D0%B8_%D0%B4%D1%80._%D0%9F%D1%80%D0%B8%D0%BC%D0%B5%D0%BD%D0%B5%D0%BD%D0%B8%D0%B5_%D0%BF%D1%80%D0%BE%D0%B8%D0%B7%D0%B2%D0%BE%D0%B4%D0%BD%D0%BE%D0%B9_compressed.pdf</x:v>
      </x:c>
      <x:c r="H30" s="3" t="str">
        <x:v>Да</x:v>
      </x:c>
      <x:c r="I30" s="9" t="n">
        <x:v>46305</x:v>
      </x:c>
      <x:c r="J30" s="3" t="str"/>
    </x:row>
    <x:row r="31" ht="80" customHeight="1">
      <x:c r="A31" s="3" t="str">
        <x:v>СУНЦ НГУ</x:v>
      </x:c>
      <x:c r="B31" s="3" t="str">
        <x:v>Новосибирская область</x:v>
      </x:c>
      <x:c r="C31" s="3" t="str">
        <x:v>Экзаменационные работы СУНЦ НГУ</x:v>
      </x:c>
      <x:c r="D31" s="3" t="str">
        <x:v>Литература, Задачи</x:v>
      </x:c>
      <x:c r="E31" s="3" t="str">
        <x:v>10–11</x:v>
      </x:c>
      <x:c r="F31" s="3" t="str">
        <x:v>Экзаменационные работы двухгодичного потока 2021–2023 с методическими материалами М. Г. Пащенко и Е. Н. Разинкова.</x:v>
      </x:c>
      <x:c r="G31" s="10" t="str">
        <x:f>IFERROR(HYPERLINK("https://e-lib.nsu.ru/dsweb/Get/Resource-8901/page00000.pdf/en/info","https://e-lib.nsu.ru/dsweb/Get/Resource-8901/page00000.pdf/en/info"),"https://e-lib.nsu.ru/dsweb/Get/Resource-8901/page00000.pdf/en/info")</x:f>
        <x:v>https://e-lib.nsu.ru/dsweb/Get/Resource-8901/page00000.pdf/en/info</x:v>
      </x:c>
      <x:c r="H31" s="3" t="str">
        <x:v>Да</x:v>
      </x:c>
      <x:c r="I31" s="9" t="n">
        <x:v>46305</x:v>
      </x:c>
      <x:c r="J31" s="3" t="str"/>
    </x:row>
    <x:row r="32" ht="80" customHeight="1">
      <x:c r="A32" s="3" t="str">
        <x:v>СУНЦ НГУ</x:v>
      </x:c>
      <x:c r="B32" s="3" t="str">
        <x:v>Новосибирская область</x:v>
      </x:c>
      <x:c r="C32" s="3" t="str">
        <x:v>Летняя школа СУНЦ НГУ: задачи — Контрольные работы 2026</x:v>
      </x:c>
      <x:c r="D32" s="3" t="str">
        <x:v>Летние школы, Задачи, Соцсети</x:v>
      </x:c>
      <x:c r="E32" s="3" t="str">
        <x:v>9–11</x:v>
      </x:c>
      <x:c r="F32" s="3" t="str">
        <x:v>Примеры контрольных работ по математике летней школы 2026 года.</x:v>
      </x:c>
      <x:c r="G32" s="10" t="str">
        <x:f>IFERROR(HYPERLINK("https://sesc.nsu.ru/upload/medialibrary/15e/fai8a1amufhujjky8su3hcyjgd4fh1tq/%D0%9A%D0%A0%20%D0%BC%D0%B0%D1%82%D0%B5%D0%BC%D0%B0%D1%82%D0%B8%D0%BA%D0%B0%2026.pdf","https://sesc.nsu.ru/upload/medialibrary/15e/fai8a1amufhujjky8su3hcyjgd4fh1tq/%D0%9A%D0%A0%20%D0%BC%D0%B0%D1%82%D0%B5%D0%BC%D0%B0%D1%82%D0%B8%D0%BA%D0%B0%2026.pdf"),"https://sesc.nsu.ru/upload/medialibrary/15e/fai8a1amufhujjky8su3hcyjgd4fh1tq/%D0%9A%D0%A0%20%D0%BC%D0%B0%D1%82%D0%B5%D0%BC%D0%B0%D1%82%D0%B8%D0%BA%D0%B0%2026.pdf")</x:f>
        <x:v>https://sesc.nsu.ru/upload/medialibrary/15e/fai8a1amufhujjky8su3hcyjgd4fh1tq/%D0%9A%D0%A0%20%D0%BC%D0%B0%D1%82%D0%B5%D0%BC%D0%B0%D1%82%D0%B8%D0%BA%D0%B0%2026.pdf</x:v>
      </x:c>
      <x:c r="H32" s="3" t="str">
        <x:v>Да</x:v>
      </x:c>
      <x:c r="I32" s="9" t="n">
        <x:v>46305</x:v>
      </x:c>
      <x:c r="J32" s="3" t="str"/>
    </x:row>
    <x:row r="33" ht="80" customHeight="1">
      <x:c r="A33" s="3" t="str">
        <x:v>СУНЦ НГУ</x:v>
      </x:c>
      <x:c r="B33" s="3" t="str">
        <x:v>Новосибирская область</x:v>
      </x:c>
      <x:c r="C33" s="3" t="str">
        <x:v>Летняя школа СУНЦ НГУ: задачи — Летняя школа во ВКонтакте</x:v>
      </x:c>
      <x:c r="D33" s="3" t="str">
        <x:v>Летние школы, Задачи, Соцсети</x:v>
      </x:c>
      <x:c r="E33" s="3" t="str">
        <x:v>9–11</x:v>
      </x:c>
      <x:c r="F33" s="3" t="str">
        <x:v>Примеры контрольных работ по математике летней школы 2026 года.</x:v>
      </x:c>
      <x:c r="G33" s="10" t="str">
        <x:f>IFERROR(HYPERLINK("https://vk.ru/mysterious_letka","https://vk.ru/mysterious_letka"),"https://vk.ru/mysterious_letka")</x:f>
        <x:v>https://vk.ru/mysterious_letka</x:v>
      </x:c>
      <x:c r="H33" s="3" t="str">
        <x:v>Да</x:v>
      </x:c>
      <x:c r="I33" s="9" t="n">
        <x:v>46305</x:v>
      </x:c>
      <x:c r="J33" s="3" t="str"/>
    </x:row>
    <x:row r="34" ht="80" customHeight="1">
      <x:c r="A34" s="3" t="str">
        <x:v>СУНЦ УрФУ</x:v>
      </x:c>
      <x:c r="B34" s="3" t="str">
        <x:v>Свердловская область</x:v>
      </x:c>
      <x:c r="C34" s="3" t="str">
        <x:v>Кафедра математики СУНЦ УрФУ — Кафедра: пособия и программы</x:v>
      </x:c>
      <x:c r="D34" s="3" t="str">
        <x:v>Литература, Листки, Программы, Летние школы</x:v>
      </x:c>
      <x:c r="E34" s="3" t="str">
        <x:v>8–11</x:v>
      </x:c>
      <x:c r="F34" s="3" t="str">
        <x:v>Пособия кафедры математики, программы занятий и сборник задач по алгебре.</x:v>
      </x:c>
      <x:c r="G34" s="10" t="str">
        <x:f>IFERROR(HYPERLINK("https://lyceum.urfu.ru/kafmat","https://lyceum.urfu.ru/kafmat"),"https://lyceum.urfu.ru/kafmat")</x:f>
        <x:v>https://lyceum.urfu.ru/kafmat</x:v>
      </x:c>
      <x:c r="H34" s="3" t="str">
        <x:v>Да</x:v>
      </x:c>
      <x:c r="I34" s="9" t="n">
        <x:v>46305</x:v>
      </x:c>
      <x:c r="J34" s="3" t="str"/>
    </x:row>
    <x:row r="35" ht="80" customHeight="1">
      <x:c r="A35" s="3" t="str">
        <x:v>СУНЦ УрФУ</x:v>
      </x:c>
      <x:c r="B35" s="3" t="str">
        <x:v>Свердловская область</x:v>
      </x:c>
      <x:c r="C35" s="3" t="str">
        <x:v>Кафедра математики СУНЦ УрФУ — В.В. Расин: лекции по алгебре</x:v>
      </x:c>
      <x:c r="D35" s="3" t="str">
        <x:v>Литература, Листки, Программы, Летние школы</x:v>
      </x:c>
      <x:c r="E35" s="3" t="str">
        <x:v>8–11</x:v>
      </x:c>
      <x:c r="F35" s="3" t="str">
        <x:v>Пособия кафедры математики, программы занятий и сборник задач по алгебре.</x:v>
      </x:c>
      <x:c r="G35" s="10" t="str">
        <x:f>IFERROR(HYPERLINK("https://lyceum.urfu.ru/fileadmin/user_upload/kafmatRasinAlg.pdf","https://lyceum.urfu.ru/fileadmin/user_upload/kafmatRasinAlg.pdf"),"https://lyceum.urfu.ru/fileadmin/user_upload/kafmatRasinAlg.pdf")</x:f>
        <x:v>https://lyceum.urfu.ru/fileadmin/user_upload/kafmatRasinAlg.pdf</x:v>
      </x:c>
      <x:c r="H35" s="3" t="str">
        <x:v>Да</x:v>
      </x:c>
      <x:c r="I35" s="9" t="n">
        <x:v>46305</x:v>
      </x:c>
      <x:c r="J35" s="3" t="str"/>
    </x:row>
    <x:row r="36" ht="80" customHeight="1">
      <x:c r="A36" s="3" t="str">
        <x:v>ФМЛ № 31</x:v>
      </x:c>
      <x:c r="B36" s="3" t="str">
        <x:v>Челябинская область</x:v>
      </x:c>
      <x:c r="C36" s="3" t="str">
        <x:v>Учебные материалы ФМЛ № 31</x:v>
      </x:c>
      <x:c r="D36" s="3" t="str">
        <x:v>Конспекты, Методика</x:v>
      </x:c>
      <x:c r="E36" s="3" t="str">
        <x:v>5–6</x:v>
      </x:c>
      <x:c r="F36" s="3" t="str">
        <x:v>Учебные материалы лицея по математике для 5–6 классов и материалы для преподавателей.</x:v>
      </x:c>
      <x:c r="G36" s="10" t="str">
        <x:f>IFERROR(HYPERLINK("https://moodle.fml31.ru/","https://moodle.fml31.ru/"),"https://moodle.fml31.ru/")</x:f>
        <x:v>https://moodle.fml31.ru/</x:v>
      </x:c>
      <x:c r="H36" s="3" t="str">
        <x:v>Да</x:v>
      </x:c>
      <x:c r="I36" s="9" t="n">
        <x:v>46305</x:v>
      </x:c>
      <x:c r="J36" s="3" t="str">
        <x:v>Для отдельных занятий нужен школьный аккаунт.</x:v>
      </x:c>
    </x:row>
    <x:row r="37" ht="80" customHeight="1">
      <x:c r="A37" s="3" t="str">
        <x:v>ЦДООШ / Кировская ЛМШ</x:v>
      </x:c>
      <x:c r="B37" s="3" t="str">
        <x:v>Кировская область</x:v>
      </x:c>
      <x:c r="C37" s="3" t="str">
        <x:v>Кировская ЛМШ: архив учебных материалов — Архив ЛМШ</x:v>
      </x:c>
      <x:c r="D37" s="3" t="str">
        <x:v>Летние школы, Листки, Литература, Соцсети</x:v>
      </x:c>
      <x:c r="E37" s="3" t="str">
        <x:v>6–10</x:v>
      </x:c>
      <x:c r="F37" s="3" t="str">
        <x:v>Задачи математического потока летней школы по классам; в архиве есть материалы с 1993 по 2025 год.</x:v>
      </x:c>
      <x:c r="G37" s="10" t="str">
        <x:f>IFERROR(HYPERLINK("https://cdoosh.ru/lmsh/lmsh-archives/","https://cdoosh.ru/lmsh/lmsh-archives/"),"https://cdoosh.ru/lmsh/lmsh-archives/")</x:f>
        <x:v>https://cdoosh.ru/lmsh/lmsh-archives/</x:v>
      </x:c>
      <x:c r="H37" s="3" t="str">
        <x:v>Да</x:v>
      </x:c>
      <x:c r="I37" s="9" t="n">
        <x:v>46305</x:v>
      </x:c>
      <x:c r="J37" s="3" t="str"/>
    </x:row>
    <x:row r="38" ht="80" customHeight="1">
      <x:c r="A38" s="3" t="str">
        <x:v>ЦДООШ / Кировская ЛМШ</x:v>
      </x:c>
      <x:c r="B38" s="3" t="str">
        <x:v>Кировская область</x:v>
      </x:c>
      <x:c r="C38" s="3" t="str">
        <x:v>Кировская ЛМШ: архив учебных материалов — ВКонтакте ЛМШ</x:v>
      </x:c>
      <x:c r="D38" s="3" t="str">
        <x:v>Летние школы, Листки, Литература, Соцсети</x:v>
      </x:c>
      <x:c r="E38" s="3" t="str">
        <x:v>6–10</x:v>
      </x:c>
      <x:c r="F38" s="3" t="str">
        <x:v>Задачи математического потока летней школы по классам; в архиве есть материалы с 1993 по 2025 год.</x:v>
      </x:c>
      <x:c r="G38" s="10" t="str">
        <x:f>IFERROR(HYPERLINK("https://vk.com/club41447","https://vk.com/club41447"),"https://vk.com/club41447")</x:f>
        <x:v>https://vk.com/club41447</x:v>
      </x:c>
      <x:c r="H38" s="3" t="str">
        <x:v>Да</x:v>
      </x:c>
      <x:c r="I38" s="9" t="n">
        <x:v>46305</x:v>
      </x:c>
      <x:c r="J38" s="3" t="str"/>
    </x:row>
    <x:row r="39" ht="80" customHeight="1">
      <x:c r="A39" s="3" t="str">
        <x:v>Малый мехмат МГУ</x:v>
      </x:c>
      <x:c r="B39" s="3" t="str">
        <x:v>Москва</x:v>
      </x:c>
      <x:c r="C39" s="3" t="str">
        <x:v>Малый мехмат: занятия и литература — Архив материалов</x:v>
      </x:c>
      <x:c r="D39" s="3" t="str">
        <x:v>Листки, Литература, Кружки</x:v>
      </x:c>
      <x:c r="E39" s="3" t="str">
        <x:v>4–11</x:v>
      </x:c>
      <x:c r="F39" s="3" t="str">
        <x:v>Задачи математических кружков по классам и годам, а также книги для самостоятельных занятий.</x:v>
      </x:c>
      <x:c r="G39" s="10" t="str">
        <x:f>IFERROR(HYPERLINK("https://mmmf.msu.ru/archive/","https://mmmf.msu.ru/archive/"),"https://mmmf.msu.ru/archive/")</x:f>
        <x:v>https://mmmf.msu.ru/archive/</x:v>
      </x:c>
      <x:c r="H39" s="3" t="str">
        <x:v>Да</x:v>
      </x:c>
      <x:c r="I39" s="9" t="n">
        <x:v>46305</x:v>
      </x:c>
      <x:c r="J39" s="3" t="str"/>
    </x:row>
    <x:row r="40" ht="80" customHeight="1">
      <x:c r="A40" s="3" t="str">
        <x:v>Малый мехмат МГУ</x:v>
      </x:c>
      <x:c r="B40" s="3" t="str">
        <x:v>Москва</x:v>
      </x:c>
      <x:c r="C40" s="3" t="str">
        <x:v>Малый мехмат: занятия и литература — Литература</x:v>
      </x:c>
      <x:c r="D40" s="3" t="str">
        <x:v>Листки, Литература, Кружки</x:v>
      </x:c>
      <x:c r="E40" s="3" t="str">
        <x:v>4–11</x:v>
      </x:c>
      <x:c r="F40" s="3" t="str">
        <x:v>Задачи математических кружков по классам и годам, а также книги для самостоятельных занятий.</x:v>
      </x:c>
      <x:c r="G40" s="10" t="str">
        <x:f>IFERROR(HYPERLINK("https://mmmf.msu.ru/books/","https://mmmf.msu.ru/books/"),"https://mmmf.msu.ru/books/")</x:f>
        <x:v>https://mmmf.msu.ru/books/</x:v>
      </x:c>
      <x:c r="H40" s="3" t="str">
        <x:v>Да</x:v>
      </x:c>
      <x:c r="I40" s="9" t="n">
        <x:v>46305</x:v>
      </x:c>
      <x:c r="J40" s="3" t="str"/>
    </x:row>
    <x:row r="41" ht="80" customHeight="1">
      <x:c r="A41" s="3" t="str">
        <x:v>Малый мехмат МГУ</x:v>
      </x:c>
      <x:c r="B41" s="3" t="str">
        <x:v>Москва</x:v>
      </x:c>
      <x:c r="C41" s="3" t="str">
        <x:v>Лекторий Малого мехмата: записи 2025/26 — Лекции 2025/26 учебного года</x:v>
      </x:c>
      <x:c r="D41" s="3" t="str">
        <x:v>Видео, Соцсети</x:v>
      </x:c>
      <x:c r="E41" s="3" t="str">
        <x:v>9–11</x:v>
      </x:c>
      <x:c r="F41" s="3" t="str">
        <x:v>Записи математических лекций 2025/26 учебного года: геометрия, комбинаторика, теория чисел и другие темы.</x:v>
      </x:c>
      <x:c r="G41" s="10" t="str">
        <x:f>IFERROR(HYPERLINK("https://mmmf.msu.ru/lect/lect25.html","https://mmmf.msu.ru/lect/lect25.html"),"https://mmmf.msu.ru/lect/lect25.html")</x:f>
        <x:v>https://mmmf.msu.ru/lect/lect25.html</x:v>
      </x:c>
      <x:c r="H41" s="3" t="str">
        <x:v>Да</x:v>
      </x:c>
      <x:c r="I41" s="9" t="n">
        <x:v>46305</x:v>
      </x:c>
      <x:c r="J41" s="3" t="str"/>
    </x:row>
    <x:row r="42" ht="80" customHeight="1">
      <x:c r="A42" s="3" t="str">
        <x:v>Малый мехмат МГУ</x:v>
      </x:c>
      <x:c r="B42" s="3" t="str">
        <x:v>Москва</x:v>
      </x:c>
      <x:c r="C42" s="3" t="str">
        <x:v>Лекторий Малого мехмата: записи 2025/26 — Телеграм Малого мехмата</x:v>
      </x:c>
      <x:c r="D42" s="3" t="str">
        <x:v>Видео, Соцсети</x:v>
      </x:c>
      <x:c r="E42" s="3" t="str">
        <x:v>9–11</x:v>
      </x:c>
      <x:c r="F42" s="3" t="str">
        <x:v>Записи математических лекций 2025/26 учебного года: геометрия, комбинаторика, теория чисел и другие темы.</x:v>
      </x:c>
      <x:c r="G42" s="10" t="str">
        <x:f>IFERROR(HYPERLINK("https://t.me/msu_mmmf","https://t.me/msu_mmmf"),"https://t.me/msu_mmmf")</x:f>
        <x:v>https://t.me/msu_mmmf</x:v>
      </x:c>
      <x:c r="H42" s="3" t="str">
        <x:v>Да</x:v>
      </x:c>
      <x:c r="I42" s="9" t="n">
        <x:v>46305</x:v>
      </x:c>
      <x:c r="J42" s="3" t="str"/>
    </x:row>
    <x:row r="43" ht="80" customHeight="1">
      <x:c r="A43" s="3" t="str">
        <x:v>Школа «Интеллектуал» / МВ и МВ+</x:v>
      </x:c>
      <x:c r="B43" s="3" t="str">
        <x:v>Москва</x:v>
      </x:c>
      <x:c r="C43" s="3" t="str">
        <x:v>Ресурсный центр школы «Интеллектуал» — Архив контрольных работ</x:v>
      </x:c>
      <x:c r="D43" s="3" t="str">
        <x:v>Задачи, Пособия, Соцсети</x:v>
      </x:c>
      <x:c r="E43" s="3" t="str">
        <x:v>7–11</x:v>
      </x:c>
      <x:c r="F43" s="3" t="str">
        <x:v>Контрольные работы по алгебре и геометрии, учебные разработки и материалы для учителей.</x:v>
      </x:c>
      <x:c r="G43" s="10" t="str">
        <x:f>IFERROR(HYPERLINK("https://vertical.sch-int.ru/kak-rabotat-v-proekte/arhiv-kontrolnyh/","https://vertical.sch-int.ru/kak-rabotat-v-proekte/arhiv-kontrolnyh/"),"https://vertical.sch-int.ru/kak-rabotat-v-proekte/arhiv-kontrolnyh/")</x:f>
        <x:v>https://vertical.sch-int.ru/kak-rabotat-v-proekte/arhiv-kontrolnyh/</x:v>
      </x:c>
      <x:c r="H43" s="3" t="str">
        <x:v>Да</x:v>
      </x:c>
      <x:c r="I43" s="9" t="n">
        <x:v>46305</x:v>
      </x:c>
      <x:c r="J43" s="3" t="str"/>
    </x:row>
    <x:row r="44" ht="80" customHeight="1">
      <x:c r="A44" s="3" t="str">
        <x:v>Школа «Интеллектуал» / МВ и МВ+</x:v>
      </x:c>
      <x:c r="B44" s="3" t="str">
        <x:v>Москва</x:v>
      </x:c>
      <x:c r="C44" s="3" t="str">
        <x:v>Ресурсный центр школы «Интеллектуал» — Учебные материалы</x:v>
      </x:c>
      <x:c r="D44" s="3" t="str">
        <x:v>Задачи, Пособия, Соцсети</x:v>
      </x:c>
      <x:c r="E44" s="3" t="str">
        <x:v>7–11</x:v>
      </x:c>
      <x:c r="F44" s="3" t="str">
        <x:v>Контрольные работы по алгебре и геометрии, учебные разработки и материалы для учителей.</x:v>
      </x:c>
      <x:c r="G44" s="10" t="str">
        <x:f>IFERROR(HYPERLINK("https://vertical.sch-int.ru/kak-rabotat-v-proekte/materials/","https://vertical.sch-int.ru/kak-rabotat-v-proekte/materials/"),"https://vertical.sch-int.ru/kak-rabotat-v-proekte/materials/")</x:f>
        <x:v>https://vertical.sch-int.ru/kak-rabotat-v-proekte/materials/</x:v>
      </x:c>
      <x:c r="H44" s="3" t="str">
        <x:v>Да</x:v>
      </x:c>
      <x:c r="I44" s="9" t="n">
        <x:v>46305</x:v>
      </x:c>
      <x:c r="J44" s="3" t="str"/>
    </x:row>
    <x:row r="45" ht="80" customHeight="1">
      <x:c r="A45" s="3" t="str">
        <x:v>Школа «Интеллектуал» / МВ и МВ+</x:v>
      </x:c>
      <x:c r="B45" s="3" t="str">
        <x:v>Москва</x:v>
      </x:c>
      <x:c r="C45" s="3" t="str">
        <x:v>Ресурсный центр школы «Интеллектуал» — Календарь контрольных 2026/27</x:v>
      </x:c>
      <x:c r="D45" s="3" t="str">
        <x:v>Задачи, Пособия, Соцсети</x:v>
      </x:c>
      <x:c r="E45" s="3" t="str">
        <x:v>7–11</x:v>
      </x:c>
      <x:c r="F45" s="3" t="str">
        <x:v>Контрольные работы по алгебре и геометрии, учебные разработки и материалы для учителей.</x:v>
      </x:c>
      <x:c r="G45" s="10" t="str">
        <x:f>IFERROR(HYPERLINK("https://vertical.sch-int.ru/kak-rabotat-v-proekte/kontrolnye-raboty-2026-27/","https://vertical.sch-int.ru/kak-rabotat-v-proekte/kontrolnye-raboty-2026-27/"),"https://vertical.sch-int.ru/kak-rabotat-v-proekte/kontrolnye-raboty-2026-27/")</x:f>
        <x:v>https://vertical.sch-int.ru/kak-rabotat-v-proekte/kontrolnye-raboty-2026-27/</x:v>
      </x:c>
      <x:c r="H45" s="3" t="str">
        <x:v>Да</x:v>
      </x:c>
      <x:c r="I45" s="9" t="n">
        <x:v>46305</x:v>
      </x:c>
      <x:c r="J45" s="3" t="str"/>
    </x:row>
    <x:row r="46" ht="80" customHeight="1">
      <x:c r="A46" s="3" t="str">
        <x:v>Школа «Интеллектуал» / МВ и МВ+</x:v>
      </x:c>
      <x:c r="B46" s="3" t="str">
        <x:v>Москва</x:v>
      </x:c>
      <x:c r="C46" s="3" t="str">
        <x:v>Ресурсный центр школы «Интеллектуал» — Телеграм проекта</x:v>
      </x:c>
      <x:c r="D46" s="3" t="str">
        <x:v>Задачи, Пособия, Соцсети</x:v>
      </x:c>
      <x:c r="E46" s="3" t="str">
        <x:v>7–11</x:v>
      </x:c>
      <x:c r="F46" s="3" t="str">
        <x:v>Контрольные работы по алгебре и геометрии, учебные разработки и материалы для учителей.</x:v>
      </x:c>
      <x:c r="G46" s="10" t="str">
        <x:f>IFERROR(HYPERLINK("https://t.me/math_vertical","https://t.me/math_vertical"),"https://t.me/math_vertical")</x:f>
        <x:v>https://t.me/math_vertical</x:v>
      </x:c>
      <x:c r="H46" s="3" t="str">
        <x:v>Да</x:v>
      </x:c>
      <x:c r="I46" s="9" t="n">
        <x:v>46305</x:v>
      </x:c>
      <x:c r="J46" s="3" t="str"/>
    </x:row>
    <x:row r="47" ht="80" customHeight="1">
      <x:c r="A47" s="3" t="str">
        <x:v>Лаборатория теории вероятностей МЦНМО</x:v>
      </x:c>
      <x:c r="B47" s="3" t="str">
        <x:v>Москва</x:v>
      </x:c>
      <x:c r="C47" s="3" t="str">
        <x:v>Вероятность и статистика в МВ / МВ+</x:v>
      </x:c>
      <x:c r="D47" s="3" t="str">
        <x:v>Листки, Конспекты, Презентации, Задачи</x:v>
      </x:c>
      <x:c r="E47" s="3" t="str">
        <x:v>7–11</x:v>
      </x:c>
      <x:c r="F47" s="3" t="str">
        <x:v>Уроки, презентации, практические и контрольные работы по вероятности и статистике для 7–11 классов.</x:v>
      </x:c>
      <x:c r="G47" s="10" t="str">
        <x:f>IFERROR(HYPERLINK("https://ptlab.mccme.ru/vertical","https://ptlab.mccme.ru/vertical"),"https://ptlab.mccme.ru/vertical")</x:f>
        <x:v>https://ptlab.mccme.ru/vertical</x:v>
      </x:c>
      <x:c r="H47" s="3" t="str">
        <x:v>Да</x:v>
      </x:c>
      <x:c r="I47" s="9" t="n">
        <x:v>46305</x:v>
      </x:c>
      <x:c r="J47" s="3" t="str"/>
    </x:row>
    <x:row r="48" ht="80" customHeight="1">
      <x:c r="A48" s="3" t="str">
        <x:v>МЦНМО</x:v>
      </x:c>
      <x:c r="B48" s="3" t="str">
        <x:v>Вся Россия</x:v>
      </x:c>
      <x:c r="C48" s="3" t="str">
        <x:v>Открытая библиотека МЦНМО</x:v>
      </x:c>
      <x:c r="D48" s="3" t="str">
        <x:v>Литература, Пособия, Методика</x:v>
      </x:c>
      <x:c r="E48" s="3" t="str">
        <x:v>5–11</x:v>
      </x:c>
      <x:c r="F48" s="3" t="str">
        <x:v>Бесплатные книги по алгебре, геометрии, теории чисел и математическому анализу, а также пособия для кружков.</x:v>
      </x:c>
      <x:c r="G48" s="10" t="str">
        <x:f>IFERROR(HYPERLINK("https://old.mccme.ru/free-books/","https://old.mccme.ru/free-books/"),"https://old.mccme.ru/free-books/")</x:f>
        <x:v>https://old.mccme.ru/free-books/</x:v>
      </x:c>
      <x:c r="H48" s="3" t="str">
        <x:v>Да</x:v>
      </x:c>
      <x:c r="I48" s="9" t="n">
        <x:v>46305</x:v>
      </x:c>
      <x:c r="J48" s="3" t="str"/>
    </x:row>
    <x:row r="49" ht="80" customHeight="1">
      <x:c r="A49" s="3" t="str">
        <x:v>МЦНМО / Math.ru</x:v>
      </x:c>
      <x:c r="B49" s="3" t="str">
        <x:v>Вся Россия</x:v>
      </x:c>
      <x:c r="C49" s="3" t="str">
        <x:v>Библиотека Math.ru — Библиотека</x:v>
      </x:c>
      <x:c r="D49" s="3" t="str">
        <x:v>Литература, Методика</x:v>
      </x:c>
      <x:c r="E49" s="3" t="str">
        <x:v>5–11</x:v>
      </x:c>
      <x:c r="F49" s="3" t="str">
        <x:v>Книги для математических кружков и физматшкол, учебные пособия и популярная математика.</x:v>
      </x:c>
      <x:c r="G49" s="10" t="str">
        <x:f>IFERROR(HYPERLINK("https://math.ru/lib/","https://math.ru/lib/"),"https://math.ru/lib/")</x:f>
        <x:v>https://math.ru/lib/</x:v>
      </x:c>
      <x:c r="H49" s="3" t="str">
        <x:v>Да</x:v>
      </x:c>
      <x:c r="I49" s="9" t="n">
        <x:v>46305</x:v>
      </x:c>
      <x:c r="J49" s="3" t="str"/>
    </x:row>
    <x:row r="50" ht="80" customHeight="1">
      <x:c r="A50" s="3" t="str">
        <x:v>МЦНМО / Math.ru</x:v>
      </x:c>
      <x:c r="B50" s="3" t="str">
        <x:v>Вся Россия</x:v>
      </x:c>
      <x:c r="C50" s="3" t="str">
        <x:v>Библиотека Math.ru — Методические материалы</x:v>
      </x:c>
      <x:c r="D50" s="3" t="str">
        <x:v>Литература, Методика</x:v>
      </x:c>
      <x:c r="E50" s="3" t="str">
        <x:v>5–11</x:v>
      </x:c>
      <x:c r="F50" s="3" t="str">
        <x:v>Книги для математических кружков и физматшкол, учебные пособия и популярная математика.</x:v>
      </x:c>
      <x:c r="G50" s="10" t="str">
        <x:f>IFERROR(HYPERLINK("https://math.ru/teacher/db/","https://math.ru/teacher/db/"),"https://math.ru/teacher/db/")</x:f>
        <x:v>https://math.ru/teacher/db/</x:v>
      </x:c>
      <x:c r="H50" s="3" t="str">
        <x:v>Да</x:v>
      </x:c>
      <x:c r="I50" s="9" t="n">
        <x:v>46305</x:v>
      </x:c>
      <x:c r="J50" s="3" t="str"/>
    </x:row>
    <x:row r="51" ht="80" customHeight="1">
      <x:c r="A51" s="3" t="str">
        <x:v>Редакция «Кванта»</x:v>
      </x:c>
      <x:c r="B51" s="3" t="str">
        <x:v>Вся Россия</x:v>
      </x:c>
      <x:c r="C51" s="3" t="str">
        <x:v>Журнал «Квант»</x:v>
      </x:c>
      <x:c r="D51" s="3" t="str">
        <x:v>Журналы, Задачи, Литература</x:v>
      </x:c>
      <x:c r="E51" s="3" t="str">
        <x:v>7–11</x:v>
      </x:c>
      <x:c r="F51" s="3" t="str">
        <x:v>Статьи и задачи по математике и физике из журнала «Квант».</x:v>
      </x:c>
      <x:c r="G51" s="10" t="str">
        <x:f>IFERROR(HYPERLINK("https://www.kvant.digital/","https://www.kvant.digital/"),"https://www.kvant.digital/")</x:f>
        <x:v>https://www.kvant.digital/</x:v>
      </x:c>
      <x:c r="H51" s="3" t="str">
        <x:v>Да</x:v>
      </x:c>
      <x:c r="I51" s="9" t="n">
        <x:v>46305</x:v>
      </x:c>
      <x:c r="J51" s="3" t="str"/>
    </x:row>
    <x:row r="52" ht="80" customHeight="1">
      <x:c r="A52" s="3" t="str">
        <x:v>Независимый образовательный проект</x:v>
      </x:c>
      <x:c r="B52" s="3" t="str">
        <x:v>Вся Россия</x:v>
      </x:c>
      <x:c r="C52" s="3" t="str">
        <x:v>Fizmat: геометрия и олимпиадные задачи — Планиметрия в задачах</x:v>
      </x:c>
      <x:c r="D52" s="3" t="str">
        <x:v>Литература, Листки, Задачи</x:v>
      </x:c>
      <x:c r="E52" s="3" t="str">
        <x:v>9–11</x:v>
      </x:c>
      <x:c r="F52" s="3" t="str">
        <x:v>Задачник по планиметрии и листки по принципу Дирихле, математической индукции и графам.</x:v>
      </x:c>
      <x:c r="G52" s="10" t="str">
        <x:f>IFERROR(HYPERLINK("https://fizmat.space/maths/files/problembook_withlogo_12_02_2021.pdf","https://fizmat.space/maths/files/problembook_withlogo_12_02_2021.pdf"),"https://fizmat.space/maths/files/problembook_withlogo_12_02_2021.pdf")</x:f>
        <x:v>https://fizmat.space/maths/files/problembook_withlogo_12_02_2021.pdf</x:v>
      </x:c>
      <x:c r="H52" s="3" t="str">
        <x:v>Авторский источник</x:v>
      </x:c>
      <x:c r="I52" s="9" t="n">
        <x:v>46305</x:v>
      </x:c>
      <x:c r="J52" s="3" t="str"/>
    </x:row>
    <x:row r="53" ht="80" customHeight="1">
      <x:c r="A53" s="3" t="str">
        <x:v>Независимый образовательный проект</x:v>
      </x:c>
      <x:c r="B53" s="3" t="str">
        <x:v>Вся Россия</x:v>
      </x:c>
      <x:c r="C53" s="3" t="str">
        <x:v>Fizmat: геометрия и олимпиадные задачи — Принцип Дирихле</x:v>
      </x:c>
      <x:c r="D53" s="3" t="str">
        <x:v>Литература, Листки, Задачи</x:v>
      </x:c>
      <x:c r="E53" s="3" t="str">
        <x:v>9–11</x:v>
      </x:c>
      <x:c r="F53" s="3" t="str">
        <x:v>Задачник по планиметрии и листки по принципу Дирихле, математической индукции и графам.</x:v>
      </x:c>
      <x:c r="G53" s="10" t="str">
        <x:f>IFERROR(HYPERLINK("https://fizmat.space/maths/files/9-gavrikova/9_1_%D0%9F%D1%80%D0%B8%D0%BD%D1%86%D0%B8%D0%BF_%D0%94%D0%B8%D1%80%D0%B8%D1%85%D0%BB%D0%B5.pdf","https://fizmat.space/maths/files/9-gavrikova/9_1_%D0%9F%D1%80%D0%B8%D0%BD%D1%86%D0%B8%D0%BF_%D0%94%D0%B8%D1%80%D0%B8%D1%85%D0%BB%D0%B5.pdf"),"https://fizmat.space/maths/files/9-gavrikova/9_1_%D0%9F%D1%80%D0%B8%D0%BD%D1%86%D0%B8%D0%BF_%D0%94%D0%B8%D1%80%D0%B8%D1%85%D0%BB%D0%B5.pdf")</x:f>
        <x:v>https://fizmat.space/maths/files/9-gavrikova/9_1_%D0%9F%D1%80%D0%B8%D0%BD%D1%86%D0%B8%D0%BF_%D0%94%D0%B8%D1%80%D0%B8%D1%85%D0%BB%D0%B5.pdf</x:v>
      </x:c>
      <x:c r="H53" s="3" t="str">
        <x:v>Авторский источник</x:v>
      </x:c>
      <x:c r="I53" s="9" t="n">
        <x:v>46305</x:v>
      </x:c>
      <x:c r="J53" s="3" t="str"/>
    </x:row>
    <x:row r="54" ht="80" customHeight="1">
      <x:c r="A54" s="3" t="str">
        <x:v>Независимый образовательный проект</x:v>
      </x:c>
      <x:c r="B54" s="3" t="str">
        <x:v>Вся Россия</x:v>
      </x:c>
      <x:c r="C54" s="3" t="str">
        <x:v>Fizmat: геометрия и олимпиадные задачи — Математическая индукция</x:v>
      </x:c>
      <x:c r="D54" s="3" t="str">
        <x:v>Литература, Листки, Задачи</x:v>
      </x:c>
      <x:c r="E54" s="3" t="str">
        <x:v>9–11</x:v>
      </x:c>
      <x:c r="F54" s="3" t="str">
        <x:v>Задачник по планиметрии и листки по принципу Дирихле, математической индукции и графам.</x:v>
      </x:c>
      <x:c r="G54" s="10" t="str">
        <x:f>IFERROR(HYPERLINK("https://fizmat.space/maths/files/9-10-gluhov/2._%D0%9C%D0%B0%D1%82._%D0%B8%D0%BD%D0%B4%D1%83%D0%BA%D1%86%D0%B8%D1%8F.pdf","https://fizmat.space/maths/files/9-10-gluhov/2._%D0%9C%D0%B0%D1%82._%D0%B8%D0%BD%D0%B4%D1%83%D0%BA%D1%86%D0%B8%D1%8F.pdf"),"https://fizmat.space/maths/files/9-10-gluhov/2._%D0%9C%D0%B0%D1%82._%D0%B8%D0%BD%D0%B4%D1%83%D0%BA%D1%86%D0%B8%D1%8F.pdf")</x:f>
        <x:v>https://fizmat.space/maths/files/9-10-gluhov/2._%D0%9C%D0%B0%D1%82._%D0%B8%D0%BD%D0%B4%D1%83%D0%BA%D1%86%D0%B8%D1%8F.pdf</x:v>
      </x:c>
      <x:c r="H54" s="3" t="str">
        <x:v>Авторский источник</x:v>
      </x:c>
      <x:c r="I54" s="9" t="n">
        <x:v>46305</x:v>
      </x:c>
      <x:c r="J54" s="3" t="str"/>
    </x:row>
    <x:row r="55" ht="80" customHeight="1">
      <x:c r="A55" s="3" t="str">
        <x:v>Независимый образовательный проект</x:v>
      </x:c>
      <x:c r="B55" s="3" t="str">
        <x:v>Вся Россия</x:v>
      </x:c>
      <x:c r="C55" s="3" t="str">
        <x:v>Fizmat: геометрия и олимпиадные задачи — Графы</x:v>
      </x:c>
      <x:c r="D55" s="3" t="str">
        <x:v>Литература, Листки, Задачи</x:v>
      </x:c>
      <x:c r="E55" s="3" t="str">
        <x:v>9–11</x:v>
      </x:c>
      <x:c r="F55" s="3" t="str">
        <x:v>Задачник по планиметрии и листки по принципу Дирихле, математической индукции и графам.</x:v>
      </x:c>
      <x:c r="G55" s="10" t="str">
        <x:f>IFERROR(HYPERLINK("https://fizmat.space/maths/files/9-10-gluhov/12._%D0%93%D1%80%D0%B0%D1%84%D1%8B.pdf","https://fizmat.space/maths/files/9-10-gluhov/12._%D0%93%D1%80%D0%B0%D1%84%D1%8B.pdf"),"https://fizmat.space/maths/files/9-10-gluhov/12._%D0%93%D1%80%D0%B0%D1%84%D1%8B.pdf")</x:f>
        <x:v>https://fizmat.space/maths/files/9-10-gluhov/12._%D0%93%D1%80%D0%B0%D1%84%D1%8B.pdf</x:v>
      </x:c>
      <x:c r="H55" s="3" t="str">
        <x:v>Авторский источник</x:v>
      </x:c>
      <x:c r="I55" s="9" t="n">
        <x:v>46305</x:v>
      </x:c>
      <x:c r="J55" s="3" t="str"/>
    </x:row>
    <x:row r="56" ht="80" customHeight="1">
      <x:c r="A56" s="3" t="str">
        <x:v>Координационный совет олимпиады / ЦДООШ / МЦНМО</x:v>
      </x:c>
      <x:c r="B56" s="3" t="str">
        <x:v>Вся Россия</x:v>
      </x:c>
      <x:c r="C56" s="3" t="str">
        <x:v>Эйлер: задачи и решения для восьмиклассников</x:v>
      </x:c>
      <x:c r="D56" s="3" t="str">
        <x:v>Задачи, Литература</x:v>
      </x:c>
      <x:c r="E56" s="3" t="str">
        <x:v>6–8</x:v>
      </x:c>
      <x:c r="F56" s="3" t="str">
        <x:v>Условия, решения и критерии оценивания заданий олимпиады имени Леонарда Эйлера.</x:v>
      </x:c>
      <x:c r="G56" s="10" t="str">
        <x:f>IFERROR(HYPERLINK("https://www.matol.ru/archives.php/","https://www.matol.ru/archives.php/"),"https://www.matol.ru/archives.php/")</x:f>
        <x:v>https://www.matol.ru/archives.php/</x:v>
      </x:c>
      <x:c r="H56" s="3" t="str">
        <x:v>Да</x:v>
      </x:c>
      <x:c r="I56" s="9" t="n">
        <x:v>46305</x:v>
      </x:c>
      <x:c r="J56" s="3" t="str"/>
    </x:row>
    <x:row r="57" ht="80" customHeight="1">
      <x:c r="A57" s="3" t="str">
        <x:v>СУНЦ IT-лицей КФУ</x:v>
      </x:c>
      <x:c r="B57" s="3" t="str">
        <x:v>Республика Татарстан</x:v>
      </x:c>
      <x:c r="C57" s="3" t="str">
        <x:v>Библиотека пособий СУНЦ IT-лицея</x:v>
      </x:c>
      <x:c r="D57" s="3" t="str">
        <x:v>Пособия, Литература, Программы</x:v>
      </x:c>
      <x:c r="E57" s="3" t="str">
        <x:v>6–11</x:v>
      </x:c>
      <x:c r="F57" s="3" t="str">
        <x:v>Пособия по алгебре, геометрии, дискретной математике и математическому анализу.</x:v>
      </x:c>
      <x:c r="G57" s="10" t="str">
        <x:f>IFERROR(HYPERLINK("https://kpfu.ru/it-liceum/uchebnye-materialy","https://kpfu.ru/it-liceum/uchebnye-materialy"),"https://kpfu.ru/it-liceum/uchebnye-materialy")</x:f>
        <x:v>https://kpfu.ru/it-liceum/uchebnye-materialy</x:v>
      </x:c>
      <x:c r="H57" s="3" t="str">
        <x:v>Да</x:v>
      </x:c>
      <x:c r="I57" s="9" t="n">
        <x:v>46305</x:v>
      </x:c>
      <x:c r="J57" s="3" t="str"/>
    </x:row>
    <x:row r="58" ht="80" customHeight="1">
      <x:c r="A58" s="3" t="str">
        <x:v>СУНЦ IT-лицей КФУ</x:v>
      </x:c>
      <x:c r="B58" s="3" t="str">
        <x:v>Республика Татарстан</x:v>
      </x:c>
      <x:c r="C58" s="3" t="str">
        <x:v>Математика в примерах и задачах</x:v>
      </x:c>
      <x:c r="D58" s="3" t="str">
        <x:v>Литература, Задачи</x:v>
      </x:c>
      <x:c r="E58" s="3" t="str">
        <x:v>8–11</x:v>
      </x:c>
      <x:c r="F58" s="3" t="str">
        <x:v>Пособие 2021 года: теория, разобранные примеры и упражнения трёх уровней сложности по школьной математике.</x:v>
      </x:c>
      <x:c r="G58" s="10" t="str">
        <x:f>IFERROR(HYPERLINK("https://kpfu.ru/portal/docs/F_541469644/Matematika.v.primerakh.i.zadachakh.pdf","https://kpfu.ru/portal/docs/F_541469644/Matematika.v.primerakh.i.zadachakh.pdf"),"https://kpfu.ru/portal/docs/F_541469644/Matematika.v.primerakh.i.zadachakh.pdf")</x:f>
        <x:v>https://kpfu.ru/portal/docs/F_541469644/Matematika.v.primerakh.i.zadachakh.pdf</x:v>
      </x:c>
      <x:c r="H58" s="3" t="str">
        <x:v>Да</x:v>
      </x:c>
      <x:c r="I58" s="9" t="n">
        <x:v>46305</x:v>
      </x:c>
      <x:c r="J58" s="3" t="str"/>
    </x:row>
    <x:row r="59" ht="80" customHeight="1">
      <x:c r="A59" s="3" t="str">
        <x:v>СУНЦ IT-лицей КФУ</x:v>
      </x:c>
      <x:c r="B59" s="3" t="str">
        <x:v>Республика Татарстан</x:v>
      </x:c>
      <x:c r="C59" s="3" t="str">
        <x:v>Уравнения и неравенства: общие методы</x:v>
      </x:c>
      <x:c r="D59" s="3" t="str">
        <x:v>Пособия, Задачи</x:v>
      </x:c>
      <x:c r="E59" s="3" t="str">
        <x:v>9–11</x:v>
      </x:c>
      <x:c r="F59" s="3" t="str">
        <x:v>Пособие 2021 года с общими методами решения уравнений и неравенств, примерами и упражнениями.</x:v>
      </x:c>
      <x:c r="G59" s="10" t="str">
        <x:f>IFERROR(HYPERLINK("https://kpfu.ru/portal/docs/F_360608299/Elementarnaya.matematikaobshhie.metody.resheniya.uravnenij.i.neravenstv.pdf","https://kpfu.ru/portal/docs/F_360608299/Elementarnaya.matematikaobshhie.metody.resheniya.uravnenij.i.neravenstv.pdf"),"https://kpfu.ru/portal/docs/F_360608299/Elementarnaya.matematikaobshhie.metody.resheniya.uravnenij.i.neravenstv.pdf")</x:f>
        <x:v>https://kpfu.ru/portal/docs/F_360608299/Elementarnaya.matematikaobshhie.metody.resheniya.uravnenij.i.neravenstv.pdf</x:v>
      </x:c>
      <x:c r="H59" s="3" t="str">
        <x:v>Да</x:v>
      </x:c>
      <x:c r="I59" s="9" t="n">
        <x:v>46305</x:v>
      </x:c>
      <x:c r="J59" s="3" t="str"/>
    </x:row>
    <x:row r="60" ht="80" customHeight="1">
      <x:c r="A60" s="3" t="str">
        <x:v>СУНЦ IT-лицей КФУ</x:v>
      </x:c>
      <x:c r="B60" s="3" t="str">
        <x:v>Республика Татарстан</x:v>
      </x:c>
      <x:c r="C60" s="3" t="str">
        <x:v>Дополнительные главы: линейная алгебра и дискретная математика — Алгебра и геометрия: PDF</x:v>
      </x:c>
      <x:c r="D60" s="3" t="str">
        <x:v>Пособия, Спецкурсы</x:v>
      </x:c>
      <x:c r="E60" s="3" t="str">
        <x:v>10–11</x:v>
      </x:c>
      <x:c r="F60" s="3" t="str">
        <x:v>Матрицы, определители, линейные системы, векторы, аналитическая геометрия и дискретная математика.</x:v>
      </x:c>
      <x:c r="G60" s="10" t="str">
        <x:f>IFERROR(HYPERLINK("https://kpfu.ru/portal/docs/F1010042248/Algebra.i.geometriya.pdf","https://kpfu.ru/portal/docs/F1010042248/Algebra.i.geometriya.pdf"),"https://kpfu.ru/portal/docs/F1010042248/Algebra.i.geometriya.pdf")</x:f>
        <x:v>https://kpfu.ru/portal/docs/F1010042248/Algebra.i.geometriya.pdf</x:v>
      </x:c>
      <x:c r="H60" s="3" t="str">
        <x:v>Да</x:v>
      </x:c>
      <x:c r="I60" s="9" t="n">
        <x:v>46305</x:v>
      </x:c>
      <x:c r="J60" s="3" t="str"/>
    </x:row>
    <x:row r="61" ht="80" customHeight="1">
      <x:c r="A61" s="3" t="str">
        <x:v>СУНЦ IT-лицей КФУ</x:v>
      </x:c>
      <x:c r="B61" s="3" t="str">
        <x:v>Республика Татарстан</x:v>
      </x:c>
      <x:c r="C61" s="3" t="str">
        <x:v>Дополнительные главы: линейная алгебра и дискретная математика — Геометрия: PDF</x:v>
      </x:c>
      <x:c r="D61" s="3" t="str">
        <x:v>Пособия, Спецкурсы</x:v>
      </x:c>
      <x:c r="E61" s="3" t="str">
        <x:v>10–11</x:v>
      </x:c>
      <x:c r="F61" s="3" t="str">
        <x:v>Матрицы, определители, линейные системы, векторы, аналитическая геометрия и дискретная математика.</x:v>
      </x:c>
      <x:c r="G61" s="10" t="str">
        <x:f>IFERROR(HYPERLINK("https://kpfu.ru/portal/docs/F_232446255/Geometriya.pdf","https://kpfu.ru/portal/docs/F_232446255/Geometriya.pdf"),"https://kpfu.ru/portal/docs/F_232446255/Geometriya.pdf")</x:f>
        <x:v>https://kpfu.ru/portal/docs/F_232446255/Geometriya.pdf</x:v>
      </x:c>
      <x:c r="H61" s="3" t="str">
        <x:v>Да</x:v>
      </x:c>
      <x:c r="I61" s="9" t="n">
        <x:v>46305</x:v>
      </x:c>
      <x:c r="J61" s="3" t="str"/>
    </x:row>
    <x:row r="62" ht="80" customHeight="1">
      <x:c r="A62" s="3" t="str">
        <x:v>СУНЦ IT-лицей КФУ</x:v>
      </x:c>
      <x:c r="B62" s="3" t="str">
        <x:v>Республика Татарстан</x:v>
      </x:c>
      <x:c r="C62" s="3" t="str">
        <x:v>Дополнительные главы: линейная алгебра и дискретная математика — Дискретная математика: PDF</x:v>
      </x:c>
      <x:c r="D62" s="3" t="str">
        <x:v>Пособия, Спецкурсы</x:v>
      </x:c>
      <x:c r="E62" s="3" t="str">
        <x:v>10–11</x:v>
      </x:c>
      <x:c r="F62" s="3" t="str">
        <x:v>Матрицы, определители, линейные системы, векторы, аналитическая геометрия и дискретная математика.</x:v>
      </x:c>
      <x:c r="G62" s="10" t="str">
        <x:f>IFERROR(HYPERLINK("https://kpfu.ru/portal/docs/F_1634596504/_red._.Elementy.diskretnoj.matematiki.pdf","https://kpfu.ru/portal/docs/F_1634596504/_red._.Elementy.diskretnoj.matematiki.pdf"),"https://kpfu.ru/portal/docs/F_1634596504/_red._.Elementy.diskretnoj.matematiki.pdf")</x:f>
        <x:v>https://kpfu.ru/portal/docs/F_1634596504/_red._.Elementy.diskretnoj.matematiki.pdf</x:v>
      </x:c>
      <x:c r="H62" s="3" t="str">
        <x:v>Да</x:v>
      </x:c>
      <x:c r="I62" s="9" t="n">
        <x:v>46305</x:v>
      </x:c>
      <x:c r="J62" s="3" t="str"/>
    </x:row>
    <x:row r="63" ht="80" customHeight="1">
      <x:c r="A63" s="3" t="str">
        <x:v>Вологодский многопрофильный лицей</x:v>
      </x:c>
      <x:c r="B63" s="3" t="str">
        <x:v>Вологодская область</x:v>
      </x:c>
      <x:c r="C63" s="3" t="str">
        <x:v>Вологодская областная олимпиада: задачи и решения — Задачи и решения 2017/18</x:v>
      </x:c>
      <x:c r="D63" s="3" t="str">
        <x:v>Задачи, Решения</x:v>
      </x:c>
      <x:c r="E63" s="3" t="str">
        <x:v>6–10</x:v>
      </x:c>
      <x:c r="F63" s="3" t="str">
        <x:v>Задачи Вологодской областной олимпиады для 6–10 классов; к работам 2016/17 и 2017/18 годов прилагаются решения.</x:v>
      </x:c>
      <x:c r="G63" s="10" t="str">
        <x:f>IFERROR(HYPERLINK("https://vml.my1.ru/snn08/olgubern17-1-.pdf","https://vml.my1.ru/snn08/olgubern17-1-.pdf"),"https://vml.my1.ru/snn08/olgubern17-1-.pdf")</x:f>
        <x:v>https://vml.my1.ru/snn08/olgubern17-1-.pdf</x:v>
      </x:c>
      <x:c r="H63" s="3" t="str">
        <x:v>Да</x:v>
      </x:c>
      <x:c r="I63" s="9" t="n">
        <x:v>46305</x:v>
      </x:c>
      <x:c r="J63" s="3" t="str"/>
    </x:row>
    <x:row r="64" ht="80" customHeight="1">
      <x:c r="A64" s="3" t="str">
        <x:v>Вологодский многопрофильный лицей</x:v>
      </x:c>
      <x:c r="B64" s="3" t="str">
        <x:v>Вологодская область</x:v>
      </x:c>
      <x:c r="C64" s="3" t="str">
        <x:v>Вологодская областная олимпиада: задачи и решения — Задачи 2016/17</x:v>
      </x:c>
      <x:c r="D64" s="3" t="str">
        <x:v>Задачи, Решения</x:v>
      </x:c>
      <x:c r="E64" s="3" t="str">
        <x:v>6–10</x:v>
      </x:c>
      <x:c r="F64" s="3" t="str">
        <x:v>Задачи Вологодской областной олимпиады для 6–10 классов; к работам 2016/17 и 2017/18 годов прилагаются решения.</x:v>
      </x:c>
      <x:c r="G64" s="10" t="str">
        <x:f>IFERROR(HYPERLINK("https://vml.my1.ru/shokhireva/zadanija_ii_obl.mat-oj_olimpiady.pdf","https://vml.my1.ru/shokhireva/zadanija_ii_obl.mat-oj_olimpiady.pdf"),"https://vml.my1.ru/shokhireva/zadanija_ii_obl.mat-oj_olimpiady.pdf")</x:f>
        <x:v>https://vml.my1.ru/shokhireva/zadanija_ii_obl.mat-oj_olimpiady.pdf</x:v>
      </x:c>
      <x:c r="H64" s="3" t="str">
        <x:v>Да</x:v>
      </x:c>
      <x:c r="I64" s="9" t="n">
        <x:v>46305</x:v>
      </x:c>
      <x:c r="J64" s="3" t="str"/>
    </x:row>
    <x:row r="65" ht="80" customHeight="1">
      <x:c r="A65" s="3" t="str">
        <x:v>Вологодский многопрофильный лицей</x:v>
      </x:c>
      <x:c r="B65" s="3" t="str">
        <x:v>Вологодская область</x:v>
      </x:c>
      <x:c r="C65" s="3" t="str">
        <x:v>Вологодская областная олимпиада: задачи и решения — Решения 2016/17</x:v>
      </x:c>
      <x:c r="D65" s="3" t="str">
        <x:v>Задачи, Решения</x:v>
      </x:c>
      <x:c r="E65" s="3" t="str">
        <x:v>6–10</x:v>
      </x:c>
      <x:c r="F65" s="3" t="str">
        <x:v>Задачи Вологодской областной олимпиады для 6–10 классов; к работам 2016/17 и 2017/18 годов прилагаются решения.</x:v>
      </x:c>
      <x:c r="G65" s="10" t="str">
        <x:f>IFERROR(HYPERLINK("https://vml.my1.ru/shokhireva/reshenija-ii_obl.mat-ja_olimpiada..pdf","https://vml.my1.ru/shokhireva/reshenija-ii_obl.mat-ja_olimpiada..pdf"),"https://vml.my1.ru/shokhireva/reshenija-ii_obl.mat-ja_olimpiada..pdf")</x:f>
        <x:v>https://vml.my1.ru/shokhireva/reshenija-ii_obl.mat-ja_olimpiada..pdf</x:v>
      </x:c>
      <x:c r="H65" s="3" t="str">
        <x:v>Да</x:v>
      </x:c>
      <x:c r="I65" s="9" t="n">
        <x:v>46305</x:v>
      </x:c>
      <x:c r="J65" s="3" t="str"/>
    </x:row>
    <x:row r="66" ht="80" customHeight="1">
      <x:c r="A66" s="3" t="str">
        <x:v>Лицей «Физико-техническая школа»</x:v>
      </x:c>
      <x:c r="B66" s="3" t="str">
        <x:v>Санкт-Петербург</x:v>
      </x:c>
      <x:c r="C66" s="3" t="str">
        <x:v>ФТШ: задачи математического кружка</x:v>
      </x:c>
      <x:c r="D66" s="3" t="str">
        <x:v>Листки, Задачи</x:v>
      </x:c>
      <x:c r="E66" s="3" t="str">
        <x:v>8–11</x:v>
      </x:c>
      <x:c r="F66" s="3" t="str">
        <x:v>Серии задач математического кружка, дополнительные задания и работы на каникулы.</x:v>
      </x:c>
      <x:c r="G66" s="10" t="str">
        <x:f>IFERROR(HYPERLINK("http://www.school.ioffe.ru/odo/center/2010-2012/tasks/","http://www.school.ioffe.ru/odo/center/2010-2012/tasks/"),"http://www.school.ioffe.ru/odo/center/2010-2012/tasks/")</x:f>
        <x:v>http://www.school.ioffe.ru/odo/center/2010-2012/tasks/</x:v>
      </x:c>
      <x:c r="H66" s="3" t="str">
        <x:v>Да</x:v>
      </x:c>
      <x:c r="I66" s="9" t="n">
        <x:v>46305</x:v>
      </x:c>
      <x:c r="J66" s="3" t="str"/>
    </x:row>
    <x:row r="67" ht="80" customHeight="1">
      <x:c r="A67" s="3" t="str">
        <x:v>Академическая гимназия ТвГУ</x:v>
      </x:c>
      <x:c r="B67" s="3" t="str">
        <x:v>Тверская область</x:v>
      </x:c>
      <x:c r="C67" s="3" t="str">
        <x:v>Академическая гимназия ТвГУ: методические пособия</x:v>
      </x:c>
      <x:c r="D67" s="3" t="str">
        <x:v>Пособия, Литература, Задачи</x:v>
      </x:c>
      <x:c r="E67" s="3" t="str">
        <x:v>5–11</x:v>
      </x:c>
      <x:c r="F67" s="3" t="str">
        <x:v>Пособия для 5–7, 8–9 и 10–11 классов: практикумы по алгебре и геометрии и задания для самостоятельной работы.</x:v>
      </x:c>
      <x:c r="G67" s="10" t="str">
        <x:f>IFERROR(HYPERLINK("https://gymnasium.tversu.ru/pages/1284","https://gymnasium.tversu.ru/pages/1284"),"https://gymnasium.tversu.ru/pages/1284")</x:f>
        <x:v>https://gymnasium.tversu.ru/pages/1284</x:v>
      </x:c>
      <x:c r="H67" s="3" t="str">
        <x:v>Да</x:v>
      </x:c>
      <x:c r="I67" s="9" t="n">
        <x:v>46305</x:v>
      </x:c>
      <x:c r="J67" s="3" t="str"/>
    </x:row>
    <x:row r="68" ht="80" customHeight="1">
      <x:c r="A68" s="3" t="str">
        <x:v>СУНЦ УрФУ</x:v>
      </x:c>
      <x:c r="B68" s="3" t="str">
        <x:v>Свердловская область</x:v>
      </x:c>
      <x:c r="C68" s="3" t="str">
        <x:v>СУНЦ: сборник задач 9–10 классов</x:v>
      </x:c>
      <x:c r="D68" s="3" t="str">
        <x:v>Пособия, Задачи</x:v>
      </x:c>
      <x:c r="E68" s="3" t="str">
        <x:v>9–10</x:v>
      </x:c>
      <x:c r="F68" s="3" t="str">
        <x:v>Сборник Ануфриенко для 9–10 классов с задачами по основным темам школьной математики.</x:v>
      </x:c>
      <x:c r="G68" s="10" t="str">
        <x:f>IFERROR(HYPERLINK("https://lyceum.urfu.ru/fileadmin/user_upload/sbornik_matem.pdf","https://lyceum.urfu.ru/fileadmin/user_upload/sbornik_matem.pdf"),"https://lyceum.urfu.ru/fileadmin/user_upload/sbornik_matem.pdf")</x:f>
        <x:v>https://lyceum.urfu.ru/fileadmin/user_upload/sbornik_matem.pdf</x:v>
      </x:c>
      <x:c r="H68" s="3" t="str">
        <x:v>Да</x:v>
      </x:c>
      <x:c r="I68" s="9" t="n">
        <x:v>46305</x:v>
      </x:c>
      <x:c r="J68" s="3" t="str"/>
    </x:row>
    <x:row r="69" ht="80" customHeight="1">
      <x:c r="A69" s="3" t="str">
        <x:v>Центр педагогического мастерства / школы ММК</x:v>
      </x:c>
      <x:c r="B69" s="3" t="str">
        <x:v>Москва</x:v>
      </x:c>
      <x:c r="C69" s="3" t="str">
        <x:v>ЦПМ: архив городских математических кружков — Архив материалов кружков</x:v>
      </x:c>
      <x:c r="D69" s="3" t="str">
        <x:v>Листки, Задачи, Летние школы</x:v>
      </x:c>
      <x:c r="E69" s="3" t="str">
        <x:v>7–11</x:v>
      </x:c>
      <x:c r="F69" s="3" t="str">
        <x:v>Задачи математических кружков и учебных сборов по классам и годам.</x:v>
      </x:c>
      <x:c r="G69" s="10" t="str">
        <x:f>IFERROR(HYPERLINK("https://math.mosolymp.ru/archive","https://math.mosolymp.ru/archive"),"https://math.mosolymp.ru/archive")</x:f>
        <x:v>https://math.mosolymp.ru/archive</x:v>
      </x:c>
      <x:c r="H69" s="3" t="str">
        <x:v>Да</x:v>
      </x:c>
      <x:c r="I69" s="9" t="n">
        <x:v>46305</x:v>
      </x:c>
      <x:c r="J69" s="3" t="str"/>
    </x:row>
    <x:row r="70" ht="80" customHeight="1">
      <x:c r="A70" s="3" t="str">
        <x:v>Центр педагогического мастерства / школы ММК</x:v>
      </x:c>
      <x:c r="B70" s="3" t="str">
        <x:v>Москва</x:v>
      </x:c>
      <x:c r="C70" s="3" t="str">
        <x:v>ЦПМ: архив городских математических кружков — Выездные и летние сборы: архив объявлений</x:v>
      </x:c>
      <x:c r="D70" s="3" t="str">
        <x:v>Листки, Задачи, Летние школы</x:v>
      </x:c>
      <x:c r="E70" s="3" t="str">
        <x:v>7–11</x:v>
      </x:c>
      <x:c r="F70" s="3" t="str">
        <x:v>Задачи математических кружков и учебных сборов по классам и годам.</x:v>
      </x:c>
      <x:c r="G70" s="10" t="str">
        <x:f>IFERROR(HYPERLINK("https://math.mosolymp.ru/training","https://math.mosolymp.ru/training"),"https://math.mosolymp.ru/training")</x:f>
        <x:v>https://math.mosolymp.ru/training</x:v>
      </x:c>
      <x:c r="H70" s="3" t="str">
        <x:v>Да</x:v>
      </x:c>
      <x:c r="I70" s="9" t="n">
        <x:v>46305</x:v>
      </x:c>
      <x:c r="J70" s="3" t="str"/>
    </x:row>
    <x:row r="71" ht="80" customHeight="1">
      <x:c r="A71" s="3" t="str">
        <x:v>Центр педагогического мастерства / школы ММК</x:v>
      </x:c>
      <x:c r="B71" s="3" t="str">
        <x:v>Москва</x:v>
      </x:c>
      <x:c r="C71" s="3" t="str">
        <x:v>ЦПМ: архив городских математических кружков — Кружки 5–6 классов на базе школ ММК</x:v>
      </x:c>
      <x:c r="D71" s="3" t="str">
        <x:v>Листки, Задачи, Летние школы</x:v>
      </x:c>
      <x:c r="E71" s="3" t="str">
        <x:v>7–11</x:v>
      </x:c>
      <x:c r="F71" s="3" t="str">
        <x:v>Задачи математических кружков и учебных сборов по классам и годам.</x:v>
      </x:c>
      <x:c r="G71" s="10" t="str">
        <x:f>IFERROR(HYPERLINK("https://math.mosolymp.ru/news/330","https://math.mosolymp.ru/news/330"),"https://math.mosolymp.ru/news/330")</x:f>
        <x:v>https://math.mosolymp.ru/news/330</x:v>
      </x:c>
      <x:c r="H71" s="3" t="str">
        <x:v>Да</x:v>
      </x:c>
      <x:c r="I71" s="9" t="n">
        <x:v>46305</x:v>
      </x:c>
      <x:c r="J71" s="3" t="str"/>
    </x:row>
    <x:row r="72" ht="80" customHeight="1">
      <x:c r="A72" s="3" t="str">
        <x:v>СУНЦ ЮФО</x:v>
      </x:c>
      <x:c r="B72" s="3" t="str">
        <x:v>Ростовская область</x:v>
      </x:c>
      <x:c r="C72" s="3" t="str">
        <x:v>СУНЦ ЮФО: школьные сообщества — Телеграм СУНЦ ЮФО</x:v>
      </x:c>
      <x:c r="D72" s="3" t="str">
        <x:v>Соцсети</x:v>
      </x:c>
      <x:c r="E72" s="3" t="str">
        <x:v>7–11</x:v>
      </x:c>
      <x:c r="F72" s="3" t="str">
        <x:v>Новости школы, анонсы олимпиад и математических занятий в официальных сообществах СУНЦ ЮФО.</x:v>
      </x:c>
      <x:c r="G72" s="10" t="str">
        <x:f>IFERROR(HYPERLINK("https://t.me/s/sunc_ufo_official","https://t.me/s/sunc_ufo_official"),"https://t.me/s/sunc_ufo_official")</x:f>
        <x:v>https://t.me/s/sunc_ufo_official</x:v>
      </x:c>
      <x:c r="H72" s="3" t="str">
        <x:v>Да</x:v>
      </x:c>
      <x:c r="I72" s="9" t="n">
        <x:v>46305</x:v>
      </x:c>
      <x:c r="J72" s="3" t="str"/>
    </x:row>
    <x:row r="73" ht="80" customHeight="1">
      <x:c r="A73" s="3" t="str">
        <x:v>СУНЦ ЮФО</x:v>
      </x:c>
      <x:c r="B73" s="3" t="str">
        <x:v>Ростовская область</x:v>
      </x:c>
      <x:c r="C73" s="3" t="str">
        <x:v>СУНЦ ЮФО: школьные сообщества — СУНЦ ЮФО во ВКонтакте</x:v>
      </x:c>
      <x:c r="D73" s="3" t="str">
        <x:v>Соцсети</x:v>
      </x:c>
      <x:c r="E73" s="3" t="str">
        <x:v>7–11</x:v>
      </x:c>
      <x:c r="F73" s="3" t="str">
        <x:v>Новости школы, анонсы олимпиад и математических занятий в официальных сообществах СУНЦ ЮФО.</x:v>
      </x:c>
      <x:c r="G73" s="10" t="str">
        <x:f>IFERROR(HYPERLINK("https://vk.com/schooltalents","https://vk.com/schooltalents"),"https://vk.com/schooltalents")</x:f>
        <x:v>https://vk.com/schooltalents</x:v>
      </x:c>
      <x:c r="H73" s="3" t="str">
        <x:v>Да</x:v>
      </x:c>
      <x:c r="I73" s="9" t="n">
        <x:v>46305</x:v>
      </x:c>
      <x:c r="J73" s="3" t="str"/>
    </x:row>
    <x:row r="74" ht="80" customHeight="1">
      <x:c r="A74" s="3" t="str">
        <x:v>МЦНМО / проект «Задачи»</x:v>
      </x:c>
      <x:c r="B74" s="3" t="str">
        <x:v>Вся Россия</x:v>
      </x:c>
      <x:c r="C74" s="3" t="str">
        <x:v>Задачи: база по темам и источникам</x:v>
      </x:c>
      <x:c r="D74" s="3" t="str">
        <x:v>Задачи, Решения</x:v>
      </x:c>
      <x:c r="E74" s="3" t="str">
        <x:v>5–11</x:v>
      </x:c>
      <x:c r="F74" s="3" t="str">
        <x:v>Задачи с решениями по алгебре, геометрии, комбинаторике и теории вероятностей; поиск по темам и источникам.</x:v>
      </x:c>
      <x:c r="G74" s="10" t="str">
        <x:f>IFERROR(HYPERLINK("https://problems.ru/","https://problems.ru/"),"https://problems.ru/")</x:f>
        <x:v>https://problems.ru/</x:v>
      </x:c>
      <x:c r="H74" s="3" t="str">
        <x:v>Да</x:v>
      </x:c>
      <x:c r="I74" s="9" t="n">
        <x:v>46305</x:v>
      </x:c>
      <x:c r="J74" s="3" t="str"/>
    </x:row>
    <x:row r="75" ht="80" customHeight="1">
      <x:c r="A75" s="3"/>
      <x:c r="B75" s="3"/>
      <x:c r="C75" s="3"/>
      <x:c r="D75" s="3"/>
      <x:c r="E75" s="3"/>
      <x:c r="F75" s="3"/>
      <x:c r="G75" s="10"/>
      <x:c r="H75" s="3"/>
      <x:c r="I75" s="9"/>
      <x:c r="J75" s="3"/>
    </x:row>
    <x:row r="76" ht="80" customHeight="1">
      <x:c r="A76" s="3"/>
      <x:c r="B76" s="3"/>
      <x:c r="C76" s="3"/>
      <x:c r="D76" s="3"/>
      <x:c r="E76" s="3"/>
      <x:c r="F76" s="3"/>
      <x:c r="G76" s="10"/>
      <x:c r="H76" s="3"/>
      <x:c r="I76" s="9"/>
      <x:c r="J76" s="3"/>
    </x:row>
    <x:row r="77" ht="80" customHeight="1">
      <x:c r="A77" s="3"/>
      <x:c r="B77" s="3"/>
      <x:c r="C77" s="3"/>
      <x:c r="D77" s="3"/>
      <x:c r="E77" s="3"/>
      <x:c r="F77" s="3"/>
      <x:c r="G77" s="10"/>
      <x:c r="H77" s="3"/>
      <x:c r="I77" s="9"/>
      <x:c r="J77" s="3"/>
    </x:row>
    <x:row r="78" ht="80" customHeight="1">
      <x:c r="A78" s="3"/>
      <x:c r="B78" s="3"/>
      <x:c r="C78" s="3"/>
      <x:c r="D78" s="3"/>
      <x:c r="E78" s="3"/>
      <x:c r="F78" s="3"/>
      <x:c r="G78" s="10"/>
      <x:c r="H78" s="3"/>
      <x:c r="I78" s="9"/>
      <x:c r="J78" s="3"/>
    </x:row>
    <x:row r="79" ht="80" customHeight="1">
      <x:c r="A79" s="3"/>
      <x:c r="B79" s="3"/>
      <x:c r="C79" s="3"/>
      <x:c r="D79" s="3"/>
      <x:c r="E79" s="3"/>
      <x:c r="F79" s="3"/>
      <x:c r="G79" s="10"/>
      <x:c r="H79" s="3"/>
      <x:c r="I79" s="9"/>
      <x:c r="J79" s="3"/>
    </x:row>
  </x:sheetData>
  <x:pageMargins left="0.7" right="0.7" top="0.75" bottom="0.75" header="0.3" footer="0.3"/>
  <x:tableParts count="1">
    <x:tablePart xmlns:r="http://schemas.openxmlformats.org/officeDocument/2006/relationships" r:id="Rce6a86dc9af94b9a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46" hidden="0" customWidth="1"/>
    <x:col min="2" max="2" width="82" hidden="0" customWidth="1"/>
    <x:col min="3" max="3" width="40" hidden="0" customWidth="1"/>
    <x:col min="4" max="4" width="40" hidden="0" customWidth="1"/>
    <x:col min="5" max="5" width="40" hidden="0" customWidth="1"/>
    <x:col min="6" max="6" width="80" hidden="0" customWidth="1"/>
  </x:cols>
  <x:sheetData>
    <x:row r="1" ht="42" customHeight="1">
      <x:c r="A1" s="7" t="str">
        <x:v>Проект</x:v>
      </x:c>
      <x:c r="B1" s="7" t="str">
        <x:v>Школа</x:v>
      </x:c>
      <x:c r="C1" s="7" t="str">
        <x:v>Классы проекта</x:v>
      </x:c>
      <x:c r="D1" s="7" t="str">
        <x:v>Приказ</x:v>
      </x:c>
      <x:c r="E1" s="7" t="str">
        <x:v>Страница</x:v>
      </x:c>
      <x:c r="F1" s="7" t="str">
        <x:v>Источник</x:v>
      </x:c>
    </x:row>
    <x:row r="2" ht="64" customHeight="1">
      <x:c r="A2" s="3" t="str">
        <x:v>Московские математические классы</x:v>
      </x:c>
      <x:c r="B2" s="3" t="str">
        <x:v>Школа № 7</x:v>
      </x:c>
      <x:c r="C2" s="3" t="str"/>
      <x:c r="D2" s="3" t="str">
        <x:v>Пр-686</x:v>
      </x:c>
      <x:c r="E2" s="3" t="n">
        <x:v>2</x:v>
      </x:c>
      <x:c r="F2" s="10" t="str">
        <x:f>IFERROR(HYPERLINK("https://www.mgpu.ru/wp-content/uploads/2026/09/PRIKAZ-ot-31.08.2026-PR-686-OO-MHK-i-MMK-.pdf#page=2","https://www.mgpu.ru/wp-content/uploads/2026/09/PRIKAZ-ot-31.08.2026-PR-686-OO-MHK-i-MMK-.pdf#page=2"),"https://www.mgpu.ru/wp-content/uploads/2026/09/PRIKAZ-ot-31.08.2026-PR-686-OO-MHK-i-MMK-.pdf#page=2")</x:f>
        <x:v>https://www.mgpu.ru/wp-content/uploads/2026/09/PRIKAZ-ot-31.08.2026-PR-686-OO-MHK-i-MMK-.pdf#page=2</x:v>
      </x:c>
    </x:row>
    <x:row r="3" ht="64" customHeight="1">
      <x:c r="A3" s="3" t="str">
        <x:v>Московские математические классы</x:v>
      </x:c>
      <x:c r="B3" s="3" t="str">
        <x:v>Школа № 57</x:v>
      </x:c>
      <x:c r="C3" s="3" t="str"/>
      <x:c r="D3" s="3" t="str">
        <x:v>Пр-686</x:v>
      </x:c>
      <x:c r="E3" s="3" t="n">
        <x:v>2</x:v>
      </x:c>
      <x:c r="F3" s="10" t="str">
        <x:f>IFERROR(HYPERLINK("https://www.mgpu.ru/wp-content/uploads/2026/09/PRIKAZ-ot-31.08.2026-PR-686-OO-MHK-i-MMK-.pdf#page=2","https://www.mgpu.ru/wp-content/uploads/2026/09/PRIKAZ-ot-31.08.2026-PR-686-OO-MHK-i-MMK-.pdf#page=2"),"https://www.mgpu.ru/wp-content/uploads/2026/09/PRIKAZ-ot-31.08.2026-PR-686-OO-MHK-i-MMK-.pdf#page=2")</x:f>
        <x:v>https://www.mgpu.ru/wp-content/uploads/2026/09/PRIKAZ-ot-31.08.2026-PR-686-OO-MHK-i-MMK-.pdf#page=2</x:v>
      </x:c>
    </x:row>
    <x:row r="4" ht="64" customHeight="1">
      <x:c r="A4" s="3" t="str">
        <x:v>Московские математические классы</x:v>
      </x:c>
      <x:c r="B4" s="3" t="str">
        <x:v>Школа № 58</x:v>
      </x:c>
      <x:c r="C4" s="3" t="str"/>
      <x:c r="D4" s="3" t="str">
        <x:v>Пр-686</x:v>
      </x:c>
      <x:c r="E4" s="3" t="n">
        <x:v>2</x:v>
      </x:c>
      <x:c r="F4" s="10" t="str">
        <x:f>IFERROR(HYPERLINK("https://www.mgpu.ru/wp-content/uploads/2026/09/PRIKAZ-ot-31.08.2026-PR-686-OO-MHK-i-MMK-.pdf#page=2","https://www.mgpu.ru/wp-content/uploads/2026/09/PRIKAZ-ot-31.08.2026-PR-686-OO-MHK-i-MMK-.pdf#page=2"),"https://www.mgpu.ru/wp-content/uploads/2026/09/PRIKAZ-ot-31.08.2026-PR-686-OO-MHK-i-MMK-.pdf#page=2")</x:f>
        <x:v>https://www.mgpu.ru/wp-content/uploads/2026/09/PRIKAZ-ot-31.08.2026-PR-686-OO-MHK-i-MMK-.pdf#page=2</x:v>
      </x:c>
    </x:row>
    <x:row r="5" ht="64" customHeight="1">
      <x:c r="A5" s="3" t="str">
        <x:v>Московские математические классы</x:v>
      </x:c>
      <x:c r="B5" s="3" t="str">
        <x:v>Школа № 179</x:v>
      </x:c>
      <x:c r="C5" s="3" t="str"/>
      <x:c r="D5" s="3" t="str">
        <x:v>Пр-686</x:v>
      </x:c>
      <x:c r="E5" s="3" t="n">
        <x:v>2</x:v>
      </x:c>
      <x:c r="F5" s="10" t="str">
        <x:f>IFERROR(HYPERLINK("https://www.mgpu.ru/wp-content/uploads/2026/09/PRIKAZ-ot-31.08.2026-PR-686-OO-MHK-i-MMK-.pdf#page=2","https://www.mgpu.ru/wp-content/uploads/2026/09/PRIKAZ-ot-31.08.2026-PR-686-OO-MHK-i-MMK-.pdf#page=2"),"https://www.mgpu.ru/wp-content/uploads/2026/09/PRIKAZ-ot-31.08.2026-PR-686-OO-MHK-i-MMK-.pdf#page=2")</x:f>
        <x:v>https://www.mgpu.ru/wp-content/uploads/2026/09/PRIKAZ-ot-31.08.2026-PR-686-OO-MHK-i-MMK-.pdf#page=2</x:v>
      </x:c>
    </x:row>
    <x:row r="6" ht="64" customHeight="1">
      <x:c r="A6" s="3" t="str">
        <x:v>Московские математические классы</x:v>
      </x:c>
      <x:c r="B6" s="3" t="str">
        <x:v>Школа № 444</x:v>
      </x:c>
      <x:c r="C6" s="3" t="str"/>
      <x:c r="D6" s="3" t="str">
        <x:v>Пр-686</x:v>
      </x:c>
      <x:c r="E6" s="3" t="n">
        <x:v>2</x:v>
      </x:c>
      <x:c r="F6" s="10" t="str">
        <x:f>IFERROR(HYPERLINK("https://www.mgpu.ru/wp-content/uploads/2026/09/PRIKAZ-ot-31.08.2026-PR-686-OO-MHK-i-MMK-.pdf#page=2","https://www.mgpu.ru/wp-content/uploads/2026/09/PRIKAZ-ot-31.08.2026-PR-686-OO-MHK-i-MMK-.pdf#page=2"),"https://www.mgpu.ru/wp-content/uploads/2026/09/PRIKAZ-ot-31.08.2026-PR-686-OO-MHK-i-MMK-.pdf#page=2")</x:f>
        <x:v>https://www.mgpu.ru/wp-content/uploads/2026/09/PRIKAZ-ot-31.08.2026-PR-686-OO-MHK-i-MMK-.pdf#page=2</x:v>
      </x:c>
    </x:row>
    <x:row r="7" ht="64" customHeight="1">
      <x:c r="A7" s="3" t="str">
        <x:v>Московские математические классы</x:v>
      </x:c>
      <x:c r="B7" s="3" t="str">
        <x:v>Школа № 548 «Царицыно»</x:v>
      </x:c>
      <x:c r="C7" s="3" t="str"/>
      <x:c r="D7" s="3" t="str">
        <x:v>Пр-686</x:v>
      </x:c>
      <x:c r="E7" s="3" t="n">
        <x:v>2</x:v>
      </x:c>
      <x:c r="F7" s="10" t="str">
        <x:f>IFERROR(HYPERLINK("https://www.mgpu.ru/wp-content/uploads/2026/09/PRIKAZ-ot-31.08.2026-PR-686-OO-MHK-i-MMK-.pdf#page=2","https://www.mgpu.ru/wp-content/uploads/2026/09/PRIKAZ-ot-31.08.2026-PR-686-OO-MHK-i-MMK-.pdf#page=2"),"https://www.mgpu.ru/wp-content/uploads/2026/09/PRIKAZ-ot-31.08.2026-PR-686-OO-MHK-i-MMK-.pdf#page=2")</x:f>
        <x:v>https://www.mgpu.ru/wp-content/uploads/2026/09/PRIKAZ-ot-31.08.2026-PR-686-OO-MHK-i-MMK-.pdf#page=2</x:v>
      </x:c>
    </x:row>
    <x:row r="8" ht="64" customHeight="1">
      <x:c r="A8" s="3" t="str">
        <x:v>Московские математические классы</x:v>
      </x:c>
      <x:c r="B8" s="3" t="str">
        <x:v>Школа № 1329</x:v>
      </x:c>
      <x:c r="C8" s="3" t="str"/>
      <x:c r="D8" s="3" t="str">
        <x:v>Пр-686</x:v>
      </x:c>
      <x:c r="E8" s="3" t="n">
        <x:v>2</x:v>
      </x:c>
      <x:c r="F8" s="10" t="str">
        <x:f>IFERROR(HYPERLINK("https://www.mgpu.ru/wp-content/uploads/2026/09/PRIKAZ-ot-31.08.2026-PR-686-OO-MHK-i-MMK-.pdf#page=2","https://www.mgpu.ru/wp-content/uploads/2026/09/PRIKAZ-ot-31.08.2026-PR-686-OO-MHK-i-MMK-.pdf#page=2"),"https://www.mgpu.ru/wp-content/uploads/2026/09/PRIKAZ-ot-31.08.2026-PR-686-OO-MHK-i-MMK-.pdf#page=2")</x:f>
        <x:v>https://www.mgpu.ru/wp-content/uploads/2026/09/PRIKAZ-ot-31.08.2026-PR-686-OO-MHK-i-MMK-.pdf#page=2</x:v>
      </x:c>
    </x:row>
    <x:row r="9" ht="64" customHeight="1">
      <x:c r="A9" s="3" t="str">
        <x:v>Московские математические классы</x:v>
      </x:c>
      <x:c r="B9" s="3" t="str">
        <x:v>Школа № 1502 «Энергия»</x:v>
      </x:c>
      <x:c r="C9" s="3" t="str"/>
      <x:c r="D9" s="3" t="str">
        <x:v>Пр-686</x:v>
      </x:c>
      <x:c r="E9" s="3" t="n">
        <x:v>2</x:v>
      </x:c>
      <x:c r="F9" s="10" t="str">
        <x:f>IFERROR(HYPERLINK("https://www.mgpu.ru/wp-content/uploads/2026/09/PRIKAZ-ot-31.08.2026-PR-686-OO-MHK-i-MMK-.pdf#page=2","https://www.mgpu.ru/wp-content/uploads/2026/09/PRIKAZ-ot-31.08.2026-PR-686-OO-MHK-i-MMK-.pdf#page=2"),"https://www.mgpu.ru/wp-content/uploads/2026/09/PRIKAZ-ot-31.08.2026-PR-686-OO-MHK-i-MMK-.pdf#page=2")</x:f>
        <x:v>https://www.mgpu.ru/wp-content/uploads/2026/09/PRIKAZ-ot-31.08.2026-PR-686-OO-MHK-i-MMK-.pdf#page=2</x:v>
      </x:c>
    </x:row>
    <x:row r="10" ht="64" customHeight="1">
      <x:c r="A10" s="3" t="str">
        <x:v>Московские математические классы</x:v>
      </x:c>
      <x:c r="B10" s="3" t="str">
        <x:v>Школа № 1514</x:v>
      </x:c>
      <x:c r="C10" s="3" t="str"/>
      <x:c r="D10" s="3" t="str">
        <x:v>Пр-686</x:v>
      </x:c>
      <x:c r="E10" s="3" t="n">
        <x:v>2</x:v>
      </x:c>
      <x:c r="F10" s="10" t="str">
        <x:f>IFERROR(HYPERLINK("https://www.mgpu.ru/wp-content/uploads/2026/09/PRIKAZ-ot-31.08.2026-PR-686-OO-MHK-i-MMK-.pdf#page=2","https://www.mgpu.ru/wp-content/uploads/2026/09/PRIKAZ-ot-31.08.2026-PR-686-OO-MHK-i-MMK-.pdf#page=2"),"https://www.mgpu.ru/wp-content/uploads/2026/09/PRIKAZ-ot-31.08.2026-PR-686-OO-MHK-i-MMK-.pdf#page=2")</x:f>
        <x:v>https://www.mgpu.ru/wp-content/uploads/2026/09/PRIKAZ-ot-31.08.2026-PR-686-OO-MHK-i-MMK-.pdf#page=2</x:v>
      </x:c>
    </x:row>
    <x:row r="11" ht="64" customHeight="1">
      <x:c r="A11" s="3" t="str">
        <x:v>Московские математические классы</x:v>
      </x:c>
      <x:c r="B11" s="3" t="str">
        <x:v>Академическая школа № 1534</x:v>
      </x:c>
      <x:c r="C11" s="3" t="str"/>
      <x:c r="D11" s="3" t="str">
        <x:v>Пр-686</x:v>
      </x:c>
      <x:c r="E11" s="3" t="n">
        <x:v>2</x:v>
      </x:c>
      <x:c r="F11" s="10" t="str">
        <x:f>IFERROR(HYPERLINK("https://www.mgpu.ru/wp-content/uploads/2026/09/PRIKAZ-ot-31.08.2026-PR-686-OO-MHK-i-MMK-.pdf#page=2","https://www.mgpu.ru/wp-content/uploads/2026/09/PRIKAZ-ot-31.08.2026-PR-686-OO-MHK-i-MMK-.pdf#page=2"),"https://www.mgpu.ru/wp-content/uploads/2026/09/PRIKAZ-ot-31.08.2026-PR-686-OO-MHK-i-MMK-.pdf#page=2")</x:f>
        <x:v>https://www.mgpu.ru/wp-content/uploads/2026/09/PRIKAZ-ot-31.08.2026-PR-686-OO-MHK-i-MMK-.pdf#page=2</x:v>
      </x:c>
    </x:row>
    <x:row r="12" ht="64" customHeight="1">
      <x:c r="A12" s="3" t="str">
        <x:v>Московские математические классы</x:v>
      </x:c>
      <x:c r="B12" s="3" t="str">
        <x:v>Школа № 1535</x:v>
      </x:c>
      <x:c r="C12" s="3" t="str"/>
      <x:c r="D12" s="3" t="str">
        <x:v>Пр-686</x:v>
      </x:c>
      <x:c r="E12" s="3" t="n">
        <x:v>2</x:v>
      </x:c>
      <x:c r="F12" s="10" t="str">
        <x:f>IFERROR(HYPERLINK("https://www.mgpu.ru/wp-content/uploads/2026/09/PRIKAZ-ot-31.08.2026-PR-686-OO-MHK-i-MMK-.pdf#page=2","https://www.mgpu.ru/wp-content/uploads/2026/09/PRIKAZ-ot-31.08.2026-PR-686-OO-MHK-i-MMK-.pdf#page=2"),"https://www.mgpu.ru/wp-content/uploads/2026/09/PRIKAZ-ot-31.08.2026-PR-686-OO-MHK-i-MMK-.pdf#page=2")</x:f>
        <x:v>https://www.mgpu.ru/wp-content/uploads/2026/09/PRIKAZ-ot-31.08.2026-PR-686-OO-MHK-i-MMK-.pdf#page=2</x:v>
      </x:c>
    </x:row>
    <x:row r="13" ht="64" customHeight="1">
      <x:c r="A13" s="3" t="str">
        <x:v>Московские математические классы</x:v>
      </x:c>
      <x:c r="B13" s="3" t="str">
        <x:v>Школа № 1537 «Информационные технологии»</x:v>
      </x:c>
      <x:c r="C13" s="3" t="str"/>
      <x:c r="D13" s="3" t="str">
        <x:v>Пр-686</x:v>
      </x:c>
      <x:c r="E13" s="3" t="n">
        <x:v>2</x:v>
      </x:c>
      <x:c r="F13" s="10" t="str">
        <x:f>IFERROR(HYPERLINK("https://www.mgpu.ru/wp-content/uploads/2026/09/PRIKAZ-ot-31.08.2026-PR-686-OO-MHK-i-MMK-.pdf#page=2","https://www.mgpu.ru/wp-content/uploads/2026/09/PRIKAZ-ot-31.08.2026-PR-686-OO-MHK-i-MMK-.pdf#page=2"),"https://www.mgpu.ru/wp-content/uploads/2026/09/PRIKAZ-ot-31.08.2026-PR-686-OO-MHK-i-MMK-.pdf#page=2")</x:f>
        <x:v>https://www.mgpu.ru/wp-content/uploads/2026/09/PRIKAZ-ot-31.08.2026-PR-686-OO-MHK-i-MMK-.pdf#page=2</x:v>
      </x:c>
    </x:row>
    <x:row r="14" ht="64" customHeight="1">
      <x:c r="A14" s="3" t="str">
        <x:v>Московские математические классы</x:v>
      </x:c>
      <x:c r="B14" s="3" t="str">
        <x:v>Московская гимназия на Юго-Западе № 1543 имени Ю.В. Завельского</x:v>
      </x:c>
      <x:c r="C14" s="3" t="str"/>
      <x:c r="D14" s="3" t="str">
        <x:v>Пр-686</x:v>
      </x:c>
      <x:c r="E14" s="3" t="n">
        <x:v>2</x:v>
      </x:c>
      <x:c r="F14" s="10" t="str">
        <x:f>IFERROR(HYPERLINK("https://www.mgpu.ru/wp-content/uploads/2026/09/PRIKAZ-ot-31.08.2026-PR-686-OO-MHK-i-MMK-.pdf#page=2","https://www.mgpu.ru/wp-content/uploads/2026/09/PRIKAZ-ot-31.08.2026-PR-686-OO-MHK-i-MMK-.pdf#page=2"),"https://www.mgpu.ru/wp-content/uploads/2026/09/PRIKAZ-ot-31.08.2026-PR-686-OO-MHK-i-MMK-.pdf#page=2")</x:f>
        <x:v>https://www.mgpu.ru/wp-content/uploads/2026/09/PRIKAZ-ot-31.08.2026-PR-686-OO-MHK-i-MMK-.pdf#page=2</x:v>
      </x:c>
    </x:row>
    <x:row r="15" ht="64" customHeight="1">
      <x:c r="A15" s="3" t="str">
        <x:v>Московские математические классы</x:v>
      </x:c>
      <x:c r="B15" s="3" t="str">
        <x:v>Школа № 1547</x:v>
      </x:c>
      <x:c r="C15" s="3" t="str"/>
      <x:c r="D15" s="3" t="str">
        <x:v>Пр-686</x:v>
      </x:c>
      <x:c r="E15" s="3" t="n">
        <x:v>2</x:v>
      </x:c>
      <x:c r="F15" s="10" t="str">
        <x:f>IFERROR(HYPERLINK("https://www.mgpu.ru/wp-content/uploads/2026/09/PRIKAZ-ot-31.08.2026-PR-686-OO-MHK-i-MMK-.pdf#page=2","https://www.mgpu.ru/wp-content/uploads/2026/09/PRIKAZ-ot-31.08.2026-PR-686-OO-MHK-i-MMK-.pdf#page=2"),"https://www.mgpu.ru/wp-content/uploads/2026/09/PRIKAZ-ot-31.08.2026-PR-686-OO-MHK-i-MMK-.pdf#page=2")</x:f>
        <x:v>https://www.mgpu.ru/wp-content/uploads/2026/09/PRIKAZ-ot-31.08.2026-PR-686-OO-MHK-i-MMK-.pdf#page=2</x:v>
      </x:c>
    </x:row>
    <x:row r="16" ht="64" customHeight="1">
      <x:c r="A16" s="3" t="str">
        <x:v>Московские математические классы</x:v>
      </x:c>
      <x:c r="B16" s="3" t="str">
        <x:v>Школа № 1568 имени Пабло Неруды</x:v>
      </x:c>
      <x:c r="C16" s="3" t="str"/>
      <x:c r="D16" s="3" t="str">
        <x:v>Пр-686</x:v>
      </x:c>
      <x:c r="E16" s="3" t="n">
        <x:v>2</x:v>
      </x:c>
      <x:c r="F16" s="10" t="str">
        <x:f>IFERROR(HYPERLINK("https://www.mgpu.ru/wp-content/uploads/2026/09/PRIKAZ-ot-31.08.2026-PR-686-OO-MHK-i-MMK-.pdf#page=2","https://www.mgpu.ru/wp-content/uploads/2026/09/PRIKAZ-ot-31.08.2026-PR-686-OO-MHK-i-MMK-.pdf#page=2"),"https://www.mgpu.ru/wp-content/uploads/2026/09/PRIKAZ-ot-31.08.2026-PR-686-OO-MHK-i-MMK-.pdf#page=2")</x:f>
        <x:v>https://www.mgpu.ru/wp-content/uploads/2026/09/PRIKAZ-ot-31.08.2026-PR-686-OO-MHK-i-MMK-.pdf#page=2</x:v>
      </x:c>
    </x:row>
    <x:row r="17" ht="64" customHeight="1">
      <x:c r="A17" s="3" t="str">
        <x:v>Московские математические классы</x:v>
      </x:c>
      <x:c r="B17" s="3" t="str">
        <x:v>Школа № 1552</x:v>
      </x:c>
      <x:c r="C17" s="3" t="str"/>
      <x:c r="D17" s="3" t="str">
        <x:v>Пр-686</x:v>
      </x:c>
      <x:c r="E17" s="3" t="n">
        <x:v>2</x:v>
      </x:c>
      <x:c r="F17" s="10" t="str">
        <x:f>IFERROR(HYPERLINK("https://www.mgpu.ru/wp-content/uploads/2026/09/PRIKAZ-ot-31.08.2026-PR-686-OO-MHK-i-MMK-.pdf#page=2","https://www.mgpu.ru/wp-content/uploads/2026/09/PRIKAZ-ot-31.08.2026-PR-686-OO-MHK-i-MMK-.pdf#page=2"),"https://www.mgpu.ru/wp-content/uploads/2026/09/PRIKAZ-ot-31.08.2026-PR-686-OO-MHK-i-MMK-.pdf#page=2")</x:f>
        <x:v>https://www.mgpu.ru/wp-content/uploads/2026/09/PRIKAZ-ot-31.08.2026-PR-686-OO-MHK-i-MMK-.pdf#page=2</x:v>
      </x:c>
    </x:row>
    <x:row r="18" ht="64" customHeight="1">
      <x:c r="A18" s="3" t="str">
        <x:v>Московские математические классы</x:v>
      </x:c>
      <x:c r="B18" s="3" t="str">
        <x:v>Бауманская инженерная школа № 1580</x:v>
      </x:c>
      <x:c r="C18" s="3" t="str"/>
      <x:c r="D18" s="3" t="str">
        <x:v>Пр-686</x:v>
      </x:c>
      <x:c r="E18" s="3" t="n">
        <x:v>3</x:v>
      </x:c>
      <x:c r="F18" s="10" t="str">
        <x:f>IFERROR(HYPERLINK("https://www.mgpu.ru/wp-content/uploads/2026/09/PRIKAZ-ot-31.08.2026-PR-686-OO-MHK-i-MMK-.pdf#page=3","https://www.mgpu.ru/wp-content/uploads/2026/09/PRIKAZ-ot-31.08.2026-PR-686-OO-MHK-i-MMK-.pdf#page=3"),"https://www.mgpu.ru/wp-content/uploads/2026/09/PRIKAZ-ot-31.08.2026-PR-686-OO-MHK-i-MMK-.pdf#page=3")</x:f>
        <x:v>https://www.mgpu.ru/wp-content/uploads/2026/09/PRIKAZ-ot-31.08.2026-PR-686-OO-MHK-i-MMK-.pdf#page=3</x:v>
      </x:c>
    </x:row>
    <x:row r="19" ht="64" customHeight="1">
      <x:c r="A19" s="3" t="str">
        <x:v>Московские математические классы</x:v>
      </x:c>
      <x:c r="B19" s="3" t="str">
        <x:v>Школа № 1619 имени М.И. Цветаевой</x:v>
      </x:c>
      <x:c r="C19" s="3" t="str"/>
      <x:c r="D19" s="3" t="str">
        <x:v>Пр-686</x:v>
      </x:c>
      <x:c r="E19" s="3" t="n">
        <x:v>3</x:v>
      </x:c>
      <x:c r="F19" s="10" t="str">
        <x:f>IFERROR(HYPERLINK("https://www.mgpu.ru/wp-content/uploads/2026/09/PRIKAZ-ot-31.08.2026-PR-686-OO-MHK-i-MMK-.pdf#page=3","https://www.mgpu.ru/wp-content/uploads/2026/09/PRIKAZ-ot-31.08.2026-PR-686-OO-MHK-i-MMK-.pdf#page=3"),"https://www.mgpu.ru/wp-content/uploads/2026/09/PRIKAZ-ot-31.08.2026-PR-686-OO-MHK-i-MMK-.pdf#page=3")</x:f>
        <x:v>https://www.mgpu.ru/wp-content/uploads/2026/09/PRIKAZ-ot-31.08.2026-PR-686-OO-MHK-i-MMK-.pdf#page=3</x:v>
      </x:c>
    </x:row>
    <x:row r="20" ht="64" customHeight="1">
      <x:c r="A20" s="3" t="str">
        <x:v>Московские математические классы</x:v>
      </x:c>
      <x:c r="B20" s="3" t="str">
        <x:v>Школа № 192</x:v>
      </x:c>
      <x:c r="C20" s="3" t="str"/>
      <x:c r="D20" s="3" t="str">
        <x:v>Пр-686</x:v>
      </x:c>
      <x:c r="E20" s="3" t="n">
        <x:v>3</x:v>
      </x:c>
      <x:c r="F20" s="10" t="str">
        <x:f>IFERROR(HYPERLINK("https://www.mgpu.ru/wp-content/uploads/2026/09/PRIKAZ-ot-31.08.2026-PR-686-OO-MHK-i-MMK-.pdf#page=3","https://www.mgpu.ru/wp-content/uploads/2026/09/PRIKAZ-ot-31.08.2026-PR-686-OO-MHK-i-MMK-.pdf#page=3"),"https://www.mgpu.ru/wp-content/uploads/2026/09/PRIKAZ-ot-31.08.2026-PR-686-OO-MHK-i-MMK-.pdf#page=3")</x:f>
        <x:v>https://www.mgpu.ru/wp-content/uploads/2026/09/PRIKAZ-ot-31.08.2026-PR-686-OO-MHK-i-MMK-.pdf#page=3</x:v>
      </x:c>
    </x:row>
    <x:row r="21" ht="64" customHeight="1">
      <x:c r="A21" s="3" t="str">
        <x:v>Московские математические классы</x:v>
      </x:c>
      <x:c r="B21" s="3" t="str">
        <x:v>Школа № 199</x:v>
      </x:c>
      <x:c r="C21" s="3" t="str"/>
      <x:c r="D21" s="3" t="str">
        <x:v>Пр-686</x:v>
      </x:c>
      <x:c r="E21" s="3" t="n">
        <x:v>3</x:v>
      </x:c>
      <x:c r="F21" s="10" t="str">
        <x:f>IFERROR(HYPERLINK("https://www.mgpu.ru/wp-content/uploads/2026/09/PRIKAZ-ot-31.08.2026-PR-686-OO-MHK-i-MMK-.pdf#page=3","https://www.mgpu.ru/wp-content/uploads/2026/09/PRIKAZ-ot-31.08.2026-PR-686-OO-MHK-i-MMK-.pdf#page=3"),"https://www.mgpu.ru/wp-content/uploads/2026/09/PRIKAZ-ot-31.08.2026-PR-686-OO-MHK-i-MMK-.pdf#page=3")</x:f>
        <x:v>https://www.mgpu.ru/wp-content/uploads/2026/09/PRIKAZ-ot-31.08.2026-PR-686-OO-MHK-i-MMK-.pdf#page=3</x:v>
      </x:c>
    </x:row>
    <x:row r="22" ht="64" customHeight="1">
      <x:c r="A22" s="3" t="str">
        <x:v>Московские математические классы</x:v>
      </x:c>
      <x:c r="B22" s="3" t="str">
        <x:v>Школа № 2007 ФМШ</x:v>
      </x:c>
      <x:c r="C22" s="3" t="str"/>
      <x:c r="D22" s="3" t="str">
        <x:v>Пр-686</x:v>
      </x:c>
      <x:c r="E22" s="3" t="n">
        <x:v>3</x:v>
      </x:c>
      <x:c r="F22" s="10" t="str">
        <x:f>IFERROR(HYPERLINK("https://www.mgpu.ru/wp-content/uploads/2026/09/PRIKAZ-ot-31.08.2026-PR-686-OO-MHK-i-MMK-.pdf#page=3","https://www.mgpu.ru/wp-content/uploads/2026/09/PRIKAZ-ot-31.08.2026-PR-686-OO-MHK-i-MMK-.pdf#page=3"),"https://www.mgpu.ru/wp-content/uploads/2026/09/PRIKAZ-ot-31.08.2026-PR-686-OO-MHK-i-MMK-.pdf#page=3")</x:f>
        <x:v>https://www.mgpu.ru/wp-content/uploads/2026/09/PRIKAZ-ot-31.08.2026-PR-686-OO-MHK-i-MMK-.pdf#page=3</x:v>
      </x:c>
    </x:row>
    <x:row r="23" ht="64" customHeight="1">
      <x:c r="A23" s="3" t="str">
        <x:v>Московские математические классы</x:v>
      </x:c>
      <x:c r="B23" s="3" t="str">
        <x:v>Школа № 2010 имени Героя Советского Союза М.П. Судакова</x:v>
      </x:c>
      <x:c r="C23" s="3" t="str"/>
      <x:c r="D23" s="3" t="str">
        <x:v>Пр-686</x:v>
      </x:c>
      <x:c r="E23" s="3" t="n">
        <x:v>3</x:v>
      </x:c>
      <x:c r="F23" s="10" t="str">
        <x:f>IFERROR(HYPERLINK("https://www.mgpu.ru/wp-content/uploads/2026/09/PRIKAZ-ot-31.08.2026-PR-686-OO-MHK-i-MMK-.pdf#page=3","https://www.mgpu.ru/wp-content/uploads/2026/09/PRIKAZ-ot-31.08.2026-PR-686-OO-MHK-i-MMK-.pdf#page=3"),"https://www.mgpu.ru/wp-content/uploads/2026/09/PRIKAZ-ot-31.08.2026-PR-686-OO-MHK-i-MMK-.pdf#page=3")</x:f>
        <x:v>https://www.mgpu.ru/wp-content/uploads/2026/09/PRIKAZ-ot-31.08.2026-PR-686-OO-MHK-i-MMK-.pdf#page=3</x:v>
      </x:c>
    </x:row>
    <x:row r="24" ht="64" customHeight="1">
      <x:c r="A24" s="3" t="str">
        <x:v>Московские математические классы</x:v>
      </x:c>
      <x:c r="B24" s="3" t="str">
        <x:v>Школа № 2051</x:v>
      </x:c>
      <x:c r="C24" s="3" t="str"/>
      <x:c r="D24" s="3" t="str">
        <x:v>Пр-686</x:v>
      </x:c>
      <x:c r="E24" s="3" t="n">
        <x:v>3</x:v>
      </x:c>
      <x:c r="F24" s="10" t="str">
        <x:f>IFERROR(HYPERLINK("https://www.mgpu.ru/wp-content/uploads/2026/09/PRIKAZ-ot-31.08.2026-PR-686-OO-MHK-i-MMK-.pdf#page=3","https://www.mgpu.ru/wp-content/uploads/2026/09/PRIKAZ-ot-31.08.2026-PR-686-OO-MHK-i-MMK-.pdf#page=3"),"https://www.mgpu.ru/wp-content/uploads/2026/09/PRIKAZ-ot-31.08.2026-PR-686-OO-MHK-i-MMK-.pdf#page=3")</x:f>
        <x:v>https://www.mgpu.ru/wp-content/uploads/2026/09/PRIKAZ-ot-31.08.2026-PR-686-OO-MHK-i-MMK-.pdf#page=3</x:v>
      </x:c>
    </x:row>
    <x:row r="25" ht="64" customHeight="1">
      <x:c r="A25" s="3" t="str">
        <x:v>Московские математические классы</x:v>
      </x:c>
      <x:c r="B25" s="3" t="str">
        <x:v>Школа № 2086</x:v>
      </x:c>
      <x:c r="C25" s="3" t="str"/>
      <x:c r="D25" s="3" t="str">
        <x:v>Пр-686</x:v>
      </x:c>
      <x:c r="E25" s="3" t="n">
        <x:v>3</x:v>
      </x:c>
      <x:c r="F25" s="10" t="str">
        <x:f>IFERROR(HYPERLINK("https://www.mgpu.ru/wp-content/uploads/2026/09/PRIKAZ-ot-31.08.2026-PR-686-OO-MHK-i-MMK-.pdf#page=3","https://www.mgpu.ru/wp-content/uploads/2026/09/PRIKAZ-ot-31.08.2026-PR-686-OO-MHK-i-MMK-.pdf#page=3"),"https://www.mgpu.ru/wp-content/uploads/2026/09/PRIKAZ-ot-31.08.2026-PR-686-OO-MHK-i-MMK-.pdf#page=3")</x:f>
        <x:v>https://www.mgpu.ru/wp-content/uploads/2026/09/PRIKAZ-ot-31.08.2026-PR-686-OO-MHK-i-MMK-.pdf#page=3</x:v>
      </x:c>
    </x:row>
    <x:row r="26" ht="64" customHeight="1">
      <x:c r="A26" s="3" t="str">
        <x:v>Московские математические классы</x:v>
      </x:c>
      <x:c r="B26" s="3" t="str">
        <x:v>Школа № 2107</x:v>
      </x:c>
      <x:c r="C26" s="3" t="str"/>
      <x:c r="D26" s="3" t="str">
        <x:v>Пр-686</x:v>
      </x:c>
      <x:c r="E26" s="3" t="n">
        <x:v>3</x:v>
      </x:c>
      <x:c r="F26" s="10" t="str">
        <x:f>IFERROR(HYPERLINK("https://www.mgpu.ru/wp-content/uploads/2026/09/PRIKAZ-ot-31.08.2026-PR-686-OO-MHK-i-MMK-.pdf#page=3","https://www.mgpu.ru/wp-content/uploads/2026/09/PRIKAZ-ot-31.08.2026-PR-686-OO-MHK-i-MMK-.pdf#page=3"),"https://www.mgpu.ru/wp-content/uploads/2026/09/PRIKAZ-ot-31.08.2026-PR-686-OO-MHK-i-MMK-.pdf#page=3")</x:f>
        <x:v>https://www.mgpu.ru/wp-content/uploads/2026/09/PRIKAZ-ot-31.08.2026-PR-686-OO-MHK-i-MMK-.pdf#page=3</x:v>
      </x:c>
    </x:row>
    <x:row r="27" ht="64" customHeight="1">
      <x:c r="A27" s="3" t="str">
        <x:v>Московские математические классы</x:v>
      </x:c>
      <x:c r="B27" s="3" t="str">
        <x:v>Школа № 218</x:v>
      </x:c>
      <x:c r="C27" s="3" t="str"/>
      <x:c r="D27" s="3" t="str">
        <x:v>Пр-686</x:v>
      </x:c>
      <x:c r="E27" s="3" t="n">
        <x:v>3</x:v>
      </x:c>
      <x:c r="F27" s="10" t="str">
        <x:f>IFERROR(HYPERLINK("https://www.mgpu.ru/wp-content/uploads/2026/09/PRIKAZ-ot-31.08.2026-PR-686-OO-MHK-i-MMK-.pdf#page=3","https://www.mgpu.ru/wp-content/uploads/2026/09/PRIKAZ-ot-31.08.2026-PR-686-OO-MHK-i-MMK-.pdf#page=3"),"https://www.mgpu.ru/wp-content/uploads/2026/09/PRIKAZ-ot-31.08.2026-PR-686-OO-MHK-i-MMK-.pdf#page=3")</x:f>
        <x:v>https://www.mgpu.ru/wp-content/uploads/2026/09/PRIKAZ-ot-31.08.2026-PR-686-OO-MHK-i-MMK-.pdf#page=3</x:v>
      </x:c>
    </x:row>
    <x:row r="28" ht="64" customHeight="1">
      <x:c r="A28" s="3" t="str">
        <x:v>Московские математические классы</x:v>
      </x:c>
      <x:c r="B28" s="3" t="str">
        <x:v>Школа № 2200</x:v>
      </x:c>
      <x:c r="C28" s="3" t="str"/>
      <x:c r="D28" s="3" t="str">
        <x:v>Пр-686</x:v>
      </x:c>
      <x:c r="E28" s="3" t="n">
        <x:v>3</x:v>
      </x:c>
      <x:c r="F28" s="10" t="str">
        <x:f>IFERROR(HYPERLINK("https://www.mgpu.ru/wp-content/uploads/2026/09/PRIKAZ-ot-31.08.2026-PR-686-OO-MHK-i-MMK-.pdf#page=3","https://www.mgpu.ru/wp-content/uploads/2026/09/PRIKAZ-ot-31.08.2026-PR-686-OO-MHK-i-MMK-.pdf#page=3"),"https://www.mgpu.ru/wp-content/uploads/2026/09/PRIKAZ-ot-31.08.2026-PR-686-OO-MHK-i-MMK-.pdf#page=3")</x:f>
        <x:v>https://www.mgpu.ru/wp-content/uploads/2026/09/PRIKAZ-ot-31.08.2026-PR-686-OO-MHK-i-MMK-.pdf#page=3</x:v>
      </x:c>
    </x:row>
    <x:row r="29" ht="64" customHeight="1">
      <x:c r="A29" s="3" t="str">
        <x:v>Московские математические классы</x:v>
      </x:c>
      <x:c r="B29" s="3" t="str">
        <x:v>Школа № 315</x:v>
      </x:c>
      <x:c r="C29" s="3" t="str"/>
      <x:c r="D29" s="3" t="str">
        <x:v>Пр-686</x:v>
      </x:c>
      <x:c r="E29" s="3" t="n">
        <x:v>3</x:v>
      </x:c>
      <x:c r="F29" s="10" t="str">
        <x:f>IFERROR(HYPERLINK("https://www.mgpu.ru/wp-content/uploads/2026/09/PRIKAZ-ot-31.08.2026-PR-686-OO-MHK-i-MMK-.pdf#page=3","https://www.mgpu.ru/wp-content/uploads/2026/09/PRIKAZ-ot-31.08.2026-PR-686-OO-MHK-i-MMK-.pdf#page=3"),"https://www.mgpu.ru/wp-content/uploads/2026/09/PRIKAZ-ot-31.08.2026-PR-686-OO-MHK-i-MMK-.pdf#page=3")</x:f>
        <x:v>https://www.mgpu.ru/wp-content/uploads/2026/09/PRIKAZ-ot-31.08.2026-PR-686-OO-MHK-i-MMK-.pdf#page=3</x:v>
      </x:c>
    </x:row>
    <x:row r="30" ht="64" customHeight="1">
      <x:c r="A30" s="3" t="str">
        <x:v>Московские математические классы</x:v>
      </x:c>
      <x:c r="B30" s="3" t="str">
        <x:v>Лицей «Вторая школа» имени В.Ф. Овчинникова</x:v>
      </x:c>
      <x:c r="C30" s="3" t="str"/>
      <x:c r="D30" s="3" t="str">
        <x:v>Пр-686</x:v>
      </x:c>
      <x:c r="E30" s="3" t="n">
        <x:v>3</x:v>
      </x:c>
      <x:c r="F30" s="10" t="str">
        <x:f>IFERROR(HYPERLINK("https://www.mgpu.ru/wp-content/uploads/2026/09/PRIKAZ-ot-31.08.2026-PR-686-OO-MHK-i-MMK-.pdf#page=3","https://www.mgpu.ru/wp-content/uploads/2026/09/PRIKAZ-ot-31.08.2026-PR-686-OO-MHK-i-MMK-.pdf#page=3"),"https://www.mgpu.ru/wp-content/uploads/2026/09/PRIKAZ-ot-31.08.2026-PR-686-OO-MHK-i-MMK-.pdf#page=3")</x:f>
        <x:v>https://www.mgpu.ru/wp-content/uploads/2026/09/PRIKAZ-ot-31.08.2026-PR-686-OO-MHK-i-MMK-.pdf#page=3</x:v>
      </x:c>
    </x:row>
    <x:row r="31" ht="64" customHeight="1">
      <x:c r="A31" s="3" t="str">
        <x:v>Московские математические классы</x:v>
      </x:c>
      <x:c r="B31" s="3" t="str">
        <x:v>Школа «Интеллектуал»</x:v>
      </x:c>
      <x:c r="C31" s="3" t="str"/>
      <x:c r="D31" s="3" t="str">
        <x:v>Пр-686</x:v>
      </x:c>
      <x:c r="E31" s="3" t="n">
        <x:v>3</x:v>
      </x:c>
      <x:c r="F31" s="10" t="str">
        <x:f>IFERROR(HYPERLINK("https://www.mgpu.ru/wp-content/uploads/2026/09/PRIKAZ-ot-31.08.2026-PR-686-OO-MHK-i-MMK-.pdf#page=3","https://www.mgpu.ru/wp-content/uploads/2026/09/PRIKAZ-ot-31.08.2026-PR-686-OO-MHK-i-MMK-.pdf#page=3"),"https://www.mgpu.ru/wp-content/uploads/2026/09/PRIKAZ-ot-31.08.2026-PR-686-OO-MHK-i-MMK-.pdf#page=3")</x:f>
        <x:v>https://www.mgpu.ru/wp-content/uploads/2026/09/PRIKAZ-ot-31.08.2026-PR-686-OO-MHK-i-MMK-.pdf#page=3</x:v>
      </x:c>
    </x:row>
    <x:row r="32" ht="64" customHeight="1">
      <x:c r="A32" s="3" t="str">
        <x:v>Московские математические классы</x:v>
      </x:c>
      <x:c r="B32" s="3" t="str">
        <x:v>Школа «Курчатовская школа»</x:v>
      </x:c>
      <x:c r="C32" s="3" t="str"/>
      <x:c r="D32" s="3" t="str">
        <x:v>Пр-686</x:v>
      </x:c>
      <x:c r="E32" s="3" t="n">
        <x:v>3</x:v>
      </x:c>
      <x:c r="F32" s="10" t="str">
        <x:f>IFERROR(HYPERLINK("https://www.mgpu.ru/wp-content/uploads/2026/09/PRIKAZ-ot-31.08.2026-PR-686-OO-MHK-i-MMK-.pdf#page=3","https://www.mgpu.ru/wp-content/uploads/2026/09/PRIKAZ-ot-31.08.2026-PR-686-OO-MHK-i-MMK-.pdf#page=3"),"https://www.mgpu.ru/wp-content/uploads/2026/09/PRIKAZ-ot-31.08.2026-PR-686-OO-MHK-i-MMK-.pdf#page=3")</x:f>
        <x:v>https://www.mgpu.ru/wp-content/uploads/2026/09/PRIKAZ-ot-31.08.2026-PR-686-OO-MHK-i-MMK-.pdf#page=3</x:v>
      </x:c>
    </x:row>
    <x:row r="33" ht="64" customHeight="1">
      <x:c r="A33" s="3" t="str">
        <x:v>Московские математические классы</x:v>
      </x:c>
      <x:c r="B33" s="3" t="str">
        <x:v>Школа № 1516</x:v>
      </x:c>
      <x:c r="C33" s="3" t="str"/>
      <x:c r="D33" s="3" t="str">
        <x:v>Пр-686</x:v>
      </x:c>
      <x:c r="E33" s="3" t="n">
        <x:v>3</x:v>
      </x:c>
      <x:c r="F33" s="10" t="str">
        <x:f>IFERROR(HYPERLINK("https://www.mgpu.ru/wp-content/uploads/2026/09/PRIKAZ-ot-31.08.2026-PR-686-OO-MHK-i-MMK-.pdf#page=3","https://www.mgpu.ru/wp-content/uploads/2026/09/PRIKAZ-ot-31.08.2026-PR-686-OO-MHK-i-MMK-.pdf#page=3"),"https://www.mgpu.ru/wp-content/uploads/2026/09/PRIKAZ-ot-31.08.2026-PR-686-OO-MHK-i-MMK-.pdf#page=3")</x:f>
        <x:v>https://www.mgpu.ru/wp-content/uploads/2026/09/PRIKAZ-ot-31.08.2026-PR-686-OO-MHK-i-MMK-.pdf#page=3</x:v>
      </x:c>
    </x:row>
    <x:row r="34" ht="64" customHeight="1">
      <x:c r="A34" s="3" t="str">
        <x:v>Московские математические классы</x:v>
      </x:c>
      <x:c r="B34" s="3" t="str">
        <x:v>Лицей города Троицка</x:v>
      </x:c>
      <x:c r="C34" s="3" t="str"/>
      <x:c r="D34" s="3" t="str">
        <x:v>Пр-686</x:v>
      </x:c>
      <x:c r="E34" s="3" t="n">
        <x:v>3</x:v>
      </x:c>
      <x:c r="F34" s="10" t="str">
        <x:f>IFERROR(HYPERLINK("https://www.mgpu.ru/wp-content/uploads/2026/09/PRIKAZ-ot-31.08.2026-PR-686-OO-MHK-i-MMK-.pdf#page=3","https://www.mgpu.ru/wp-content/uploads/2026/09/PRIKAZ-ot-31.08.2026-PR-686-OO-MHK-i-MMK-.pdf#page=3"),"https://www.mgpu.ru/wp-content/uploads/2026/09/PRIKAZ-ot-31.08.2026-PR-686-OO-MHK-i-MMK-.pdf#page=3")</x:f>
        <x:v>https://www.mgpu.ru/wp-content/uploads/2026/09/PRIKAZ-ot-31.08.2026-PR-686-OO-MHK-i-MMK-.pdf#page=3</x:v>
      </x:c>
    </x:row>
    <x:row r="35" ht="64" customHeight="1">
      <x:c r="A35" s="3" t="str">
        <x:v>Московские математические классы</x:v>
      </x:c>
      <x:c r="B35" s="3" t="str">
        <x:v>Школа «Летово»</x:v>
      </x:c>
      <x:c r="C35" s="3" t="str"/>
      <x:c r="D35" s="3" t="str">
        <x:v>Пр-686</x:v>
      </x:c>
      <x:c r="E35" s="3" t="n">
        <x:v>4</x:v>
      </x:c>
      <x:c r="F35" s="10" t="str">
        <x:f>IFERROR(HYPERLINK("https://www.mgpu.ru/wp-content/uploads/2026/09/PRIKAZ-ot-31.08.2026-PR-686-OO-MHK-i-MMK-.pdf#page=4","https://www.mgpu.ru/wp-content/uploads/2026/09/PRIKAZ-ot-31.08.2026-PR-686-OO-MHK-i-MMK-.pdf#page=4"),"https://www.mgpu.ru/wp-content/uploads/2026/09/PRIKAZ-ot-31.08.2026-PR-686-OO-MHK-i-MMK-.pdf#page=4")</x:f>
        <x:v>https://www.mgpu.ru/wp-content/uploads/2026/09/PRIKAZ-ot-31.08.2026-PR-686-OO-MHK-i-MMK-.pdf#page=4</x:v>
      </x:c>
    </x:row>
    <x:row r="36" ht="64" customHeight="1">
      <x:c r="A36" s="3" t="str">
        <x:v>Математическая вертикаль</x:v>
      </x:c>
      <x:c r="B36" s="3" t="str">
        <x:v>Государственное автономное образовательное учреждение высшего образования города Москвы «Московский городской педагогический университет»</x:v>
      </x:c>
      <x:c r="C36" s="3" t="str">
        <x:v>9 класс</x:v>
      </x:c>
      <x:c r="D36" s="3" t="str">
        <x:v>Пр-735</x:v>
      </x:c>
      <x:c r="E36" s="3" t="n">
        <x:v>30</x:v>
      </x:c>
      <x:c r="F36" s="10" t="str">
        <x:f>IFERROR(HYPERLINK("https://www.mgpu.ru/wp-content/uploads/2026/09/15.09.2026-Pr-735-shkoly-proektov_vertikali-.pdf#page=30","https://www.mgpu.ru/wp-content/uploads/2026/09/15.09.2026-Pr-735-shkoly-proektov_vertikali-.pdf#page=30"),"https://www.mgpu.ru/wp-content/uploads/2026/09/15.09.2026-Pr-735-shkoly-proektov_vertikali-.pdf#page=30")</x:f>
        <x:v>https://www.mgpu.ru/wp-content/uploads/2026/09/15.09.2026-Pr-735-shkoly-proektov_vertikali-.pdf#page=30</x:v>
      </x:c>
    </x:row>
    <x:row r="37" ht="64" customHeight="1">
      <x:c r="A37" s="3" t="str">
        <x:v>Математическая вертикаль</x:v>
      </x:c>
      <x:c r="B37" s="3" t="str">
        <x:v>Государственное автономное общеобразовательное учреждение города Москвы «Гимназия имени Н.В. Пушкова»</x:v>
      </x:c>
      <x:c r="C37" s="3" t="str">
        <x:v>7,8,9 классы</x:v>
      </x:c>
      <x:c r="D37" s="3" t="str">
        <x:v>Пр-735</x:v>
      </x:c>
      <x:c r="E37" s="3" t="n">
        <x:v>30</x:v>
      </x:c>
      <x:c r="F37" s="10" t="str">
        <x:f>IFERROR(HYPERLINK("https://www.mgpu.ru/wp-content/uploads/2026/09/15.09.2026-Pr-735-shkoly-proektov_vertikali-.pdf#page=30","https://www.mgpu.ru/wp-content/uploads/2026/09/15.09.2026-Pr-735-shkoly-proektov_vertikali-.pdf#page=30"),"https://www.mgpu.ru/wp-content/uploads/2026/09/15.09.2026-Pr-735-shkoly-proektov_vertikali-.pdf#page=30")</x:f>
        <x:v>https://www.mgpu.ru/wp-content/uploads/2026/09/15.09.2026-Pr-735-shkoly-proektov_vertikali-.pdf#page=30</x:v>
      </x:c>
    </x:row>
    <x:row r="38" ht="64" customHeight="1">
      <x:c r="A38" s="3" t="str">
        <x:v>Математическая вертикаль</x:v>
      </x:c>
      <x:c r="B38" s="3" t="str">
        <x:v>Государственное автономное общеобразовательное учреждение города Москвы «Школа «ШИК 16»</x:v>
      </x:c>
      <x:c r="C38" s="3" t="str">
        <x:v>8,9 классы</x:v>
      </x:c>
      <x:c r="D38" s="3" t="str">
        <x:v>Пр-735</x:v>
      </x:c>
      <x:c r="E38" s="3" t="n">
        <x:v>30</x:v>
      </x:c>
      <x:c r="F38" s="10" t="str">
        <x:f>IFERROR(HYPERLINK("https://www.mgpu.ru/wp-content/uploads/2026/09/15.09.2026-Pr-735-shkoly-proektov_vertikali-.pdf#page=30","https://www.mgpu.ru/wp-content/uploads/2026/09/15.09.2026-Pr-735-shkoly-proektov_vertikali-.pdf#page=30"),"https://www.mgpu.ru/wp-content/uploads/2026/09/15.09.2026-Pr-735-shkoly-proektov_vertikali-.pdf#page=30")</x:f>
        <x:v>https://www.mgpu.ru/wp-content/uploads/2026/09/15.09.2026-Pr-735-shkoly-proektov_vertikali-.pdf#page=30</x:v>
      </x:c>
    </x:row>
    <x:row r="39" ht="64" customHeight="1">
      <x:c r="A39" s="3" t="str">
        <x:v>Математическая вертикаль</x:v>
      </x:c>
      <x:c r="B39" s="3" t="str">
        <x:v>Государственное автономное общеобразовательное учреждение города Москвы «Школа № 1518»</x:v>
      </x:c>
      <x:c r="C39" s="3" t="str">
        <x:v>7,8,9 классы</x:v>
      </x:c>
      <x:c r="D39" s="3" t="str">
        <x:v>Пр-735</x:v>
      </x:c>
      <x:c r="E39" s="3" t="n">
        <x:v>30</x:v>
      </x:c>
      <x:c r="F39" s="10" t="str">
        <x:f>IFERROR(HYPERLINK("https://www.mgpu.ru/wp-content/uploads/2026/09/15.09.2026-Pr-735-shkoly-proektov_vertikali-.pdf#page=30","https://www.mgpu.ru/wp-content/uploads/2026/09/15.09.2026-Pr-735-shkoly-proektov_vertikali-.pdf#page=30"),"https://www.mgpu.ru/wp-content/uploads/2026/09/15.09.2026-Pr-735-shkoly-proektov_vertikali-.pdf#page=30")</x:f>
        <x:v>https://www.mgpu.ru/wp-content/uploads/2026/09/15.09.2026-Pr-735-shkoly-proektov_vertikali-.pdf#page=30</x:v>
      </x:c>
    </x:row>
    <x:row r="40" ht="64" customHeight="1">
      <x:c r="A40" s="3" t="str">
        <x:v>Математическая вертикаль</x:v>
      </x:c>
      <x:c r="B40" s="3" t="str">
        <x:v>Государственное автономное общеобразовательное учреждение города Москвы «Гимназия г.Троицка»</x:v>
      </x:c>
      <x:c r="C40" s="3" t="str">
        <x:v>7,8,9 классы</x:v>
      </x:c>
      <x:c r="D40" s="3" t="str">
        <x:v>Пр-735</x:v>
      </x:c>
      <x:c r="E40" s="3" t="n">
        <x:v>30</x:v>
      </x:c>
      <x:c r="F40" s="10" t="str">
        <x:f>IFERROR(HYPERLINK("https://www.mgpu.ru/wp-content/uploads/2026/09/15.09.2026-Pr-735-shkoly-proektov_vertikali-.pdf#page=30","https://www.mgpu.ru/wp-content/uploads/2026/09/15.09.2026-Pr-735-shkoly-proektov_vertikali-.pdf#page=30"),"https://www.mgpu.ru/wp-content/uploads/2026/09/15.09.2026-Pr-735-shkoly-proektov_vertikali-.pdf#page=30")</x:f>
        <x:v>https://www.mgpu.ru/wp-content/uploads/2026/09/15.09.2026-Pr-735-shkoly-proektov_vertikali-.pdf#page=30</x:v>
      </x:c>
    </x:row>
    <x:row r="41" ht="64" customHeight="1">
      <x:c r="A41" s="3" t="str">
        <x:v>Математическая вертикаль</x:v>
      </x:c>
      <x:c r="B41" s="3" t="str">
        <x:v>Государственное автономное общеобразовательное учреждение города Москвы «Лицей города Троицка»</x:v>
      </x:c>
      <x:c r="C41" s="3" t="str">
        <x:v>7,8,9 классы</x:v>
      </x:c>
      <x:c r="D41" s="3" t="str">
        <x:v>Пр-735</x:v>
      </x:c>
      <x:c r="E41" s="3" t="n">
        <x:v>30</x:v>
      </x:c>
      <x:c r="F41" s="10" t="str">
        <x:f>IFERROR(HYPERLINK("https://www.mgpu.ru/wp-content/uploads/2026/09/15.09.2026-Pr-735-shkoly-proektov_vertikali-.pdf#page=30","https://www.mgpu.ru/wp-content/uploads/2026/09/15.09.2026-Pr-735-shkoly-proektov_vertikali-.pdf#page=30"),"https://www.mgpu.ru/wp-content/uploads/2026/09/15.09.2026-Pr-735-shkoly-proektov_vertikali-.pdf#page=30")</x:f>
        <x:v>https://www.mgpu.ru/wp-content/uploads/2026/09/15.09.2026-Pr-735-shkoly-proektov_vertikali-.pdf#page=30</x:v>
      </x:c>
    </x:row>
    <x:row r="42" ht="64" customHeight="1">
      <x:c r="A42" s="3" t="str">
        <x:v>Математическая вертикаль</x:v>
      </x:c>
      <x:c r="B42" s="3" t="str">
        <x:v>Государственное бюджетное общеобразовательное учреждение «Московская гимназия на Юго-Западе №1543 имени народного учителя Российской Федерации Ю.В. Завельского»</x:v>
      </x:c>
      <x:c r="C42" s="3" t="str">
        <x:v>7,8,9 классы</x:v>
      </x:c>
      <x:c r="D42" s="3" t="str">
        <x:v>Пр-735</x:v>
      </x:c>
      <x:c r="E42" s="3" t="n">
        <x:v>30</x:v>
      </x:c>
      <x:c r="F42" s="10" t="str">
        <x:f>IFERROR(HYPERLINK("https://www.mgpu.ru/wp-content/uploads/2026/09/15.09.2026-Pr-735-shkoly-proektov_vertikali-.pdf#page=30","https://www.mgpu.ru/wp-content/uploads/2026/09/15.09.2026-Pr-735-shkoly-proektov_vertikali-.pdf#page=30"),"https://www.mgpu.ru/wp-content/uploads/2026/09/15.09.2026-Pr-735-shkoly-proektov_vertikali-.pdf#page=30")</x:f>
        <x:v>https://www.mgpu.ru/wp-content/uploads/2026/09/15.09.2026-Pr-735-shkoly-proektov_vertikali-.pdf#page=30</x:v>
      </x:c>
    </x:row>
    <x:row r="43" ht="64" customHeight="1">
      <x:c r="A43" s="3" t="str">
        <x:v>Математическая вертикаль</x:v>
      </x:c>
      <x:c r="B43" s="3" t="str">
        <x:v>Государственное бюджетное общеобразовательное учреждение города Москвы «Академическая школа № 1534»</x:v>
      </x:c>
      <x:c r="C43" s="3" t="str">
        <x:v>7,8,9 классы</x:v>
      </x:c>
      <x:c r="D43" s="3" t="str">
        <x:v>Пр-735</x:v>
      </x:c>
      <x:c r="E43" s="3" t="n">
        <x:v>30</x:v>
      </x:c>
      <x:c r="F43" s="10" t="str">
        <x:f>IFERROR(HYPERLINK("https://www.mgpu.ru/wp-content/uploads/2026/09/15.09.2026-Pr-735-shkoly-proektov_vertikali-.pdf#page=30","https://www.mgpu.ru/wp-content/uploads/2026/09/15.09.2026-Pr-735-shkoly-proektov_vertikali-.pdf#page=30"),"https://www.mgpu.ru/wp-content/uploads/2026/09/15.09.2026-Pr-735-shkoly-proektov_vertikali-.pdf#page=30")</x:f>
        <x:v>https://www.mgpu.ru/wp-content/uploads/2026/09/15.09.2026-Pr-735-shkoly-proektov_vertikali-.pdf#page=30</x:v>
      </x:c>
    </x:row>
    <x:row r="44" ht="64" customHeight="1">
      <x:c r="A44" s="3" t="str">
        <x:v>Математическая вертикаль</x:v>
      </x:c>
      <x:c r="B44" s="3" t="str">
        <x:v>Государственное бюджетное общеобразовательное учреждение города Москвы «Бауманская инженерная школа № 1580»</x:v>
      </x:c>
      <x:c r="C44" s="3" t="str">
        <x:v>7,8,9 классы</x:v>
      </x:c>
      <x:c r="D44" s="3" t="str">
        <x:v>Пр-735</x:v>
      </x:c>
      <x:c r="E44" s="3" t="n">
        <x:v>30</x:v>
      </x:c>
      <x:c r="F44" s="10" t="str">
        <x:f>IFERROR(HYPERLINK("https://www.mgpu.ru/wp-content/uploads/2026/09/15.09.2026-Pr-735-shkoly-proektov_vertikali-.pdf#page=30","https://www.mgpu.ru/wp-content/uploads/2026/09/15.09.2026-Pr-735-shkoly-proektov_vertikali-.pdf#page=30"),"https://www.mgpu.ru/wp-content/uploads/2026/09/15.09.2026-Pr-735-shkoly-proektov_vertikali-.pdf#page=30")</x:f>
        <x:v>https://www.mgpu.ru/wp-content/uploads/2026/09/15.09.2026-Pr-735-shkoly-proektov_vertikali-.pdf#page=30</x:v>
      </x:c>
    </x:row>
    <x:row r="45" ht="64" customHeight="1">
      <x:c r="A45" s="3" t="str">
        <x:v>Математическая вертикаль</x:v>
      </x:c>
      <x:c r="B45" s="3" t="str">
        <x:v>Государственное бюджетное общеобразовательное учреждение города Москвы «Вешняковская школа имени полного кавалера ордена Славы В.П. Бехтина»</x:v>
      </x:c>
      <x:c r="C45" s="3" t="str">
        <x:v>7,8,9 классы</x:v>
      </x:c>
      <x:c r="D45" s="3" t="str">
        <x:v>Пр-735</x:v>
      </x:c>
      <x:c r="E45" s="3" t="n">
        <x:v>30</x:v>
      </x:c>
      <x:c r="F45" s="10" t="str">
        <x:f>IFERROR(HYPERLINK("https://www.mgpu.ru/wp-content/uploads/2026/09/15.09.2026-Pr-735-shkoly-proektov_vertikali-.pdf#page=30","https://www.mgpu.ru/wp-content/uploads/2026/09/15.09.2026-Pr-735-shkoly-proektov_vertikali-.pdf#page=30"),"https://www.mgpu.ru/wp-content/uploads/2026/09/15.09.2026-Pr-735-shkoly-proektov_vertikali-.pdf#page=30")</x:f>
        <x:v>https://www.mgpu.ru/wp-content/uploads/2026/09/15.09.2026-Pr-735-shkoly-proektov_vertikali-.pdf#page=30</x:v>
      </x:c>
    </x:row>
    <x:row r="46" ht="64" customHeight="1">
      <x:c r="A46" s="3" t="str">
        <x:v>Математическая вертикаль</x:v>
      </x:c>
      <x:c r="B46" s="3" t="str">
        <x:v>Государственное бюджетное общеобразовательное учреждение города Москвы «Воробьевы горы»</x:v>
      </x:c>
      <x:c r="C46" s="3" t="str">
        <x:v>7,8,9 классы</x:v>
      </x:c>
      <x:c r="D46" s="3" t="str">
        <x:v>Пр-735</x:v>
      </x:c>
      <x:c r="E46" s="3" t="n">
        <x:v>31</x:v>
      </x:c>
      <x:c r="F46" s="10" t="str">
        <x:f>IFERROR(HYPERLINK("https://www.mgpu.ru/wp-content/uploads/2026/09/15.09.2026-Pr-735-shkoly-proektov_vertikali-.pdf#page=31","https://www.mgpu.ru/wp-content/uploads/2026/09/15.09.2026-Pr-735-shkoly-proektov_vertikali-.pdf#page=31"),"https://www.mgpu.ru/wp-content/uploads/2026/09/15.09.2026-Pr-735-shkoly-proektov_vertikali-.pdf#page=31")</x:f>
        <x:v>https://www.mgpu.ru/wp-content/uploads/2026/09/15.09.2026-Pr-735-shkoly-proektov_vertikali-.pdf#page=31</x:v>
      </x:c>
    </x:row>
    <x:row r="47" ht="64" customHeight="1">
      <x:c r="A47" s="3" t="str">
        <x:v>Математическая вертикаль</x:v>
      </x:c>
      <x:c r="B47" s="3" t="str">
        <x:v>Государственное бюджетное общеобразовательное учреждение города Москвы «Измайловская школа № 1508»</x:v>
      </x:c>
      <x:c r="C47" s="3" t="str">
        <x:v>7,8,9 классы</x:v>
      </x:c>
      <x:c r="D47" s="3" t="str">
        <x:v>Пр-735</x:v>
      </x:c>
      <x:c r="E47" s="3" t="n">
        <x:v>31</x:v>
      </x:c>
      <x:c r="F47" s="10" t="str">
        <x:f>IFERROR(HYPERLINK("https://www.mgpu.ru/wp-content/uploads/2026/09/15.09.2026-Pr-735-shkoly-proektov_vertikali-.pdf#page=31","https://www.mgpu.ru/wp-content/uploads/2026/09/15.09.2026-Pr-735-shkoly-proektov_vertikali-.pdf#page=31"),"https://www.mgpu.ru/wp-content/uploads/2026/09/15.09.2026-Pr-735-shkoly-proektov_vertikali-.pdf#page=31")</x:f>
        <x:v>https://www.mgpu.ru/wp-content/uploads/2026/09/15.09.2026-Pr-735-shkoly-proektov_vertikali-.pdf#page=31</x:v>
      </x:c>
    </x:row>
    <x:row r="48" ht="64" customHeight="1">
      <x:c r="A48" s="3" t="str">
        <x:v>Математическая вертикаль</x:v>
      </x:c>
      <x:c r="B48" s="3" t="str">
        <x:v>Государственное бюджетное общеобразовательное учреждение города Москвы «Инженерная школа № 1581»</x:v>
      </x:c>
      <x:c r="C48" s="3" t="str">
        <x:v>7,8,9 классы</x:v>
      </x:c>
      <x:c r="D48" s="3" t="str">
        <x:v>Пр-735</x:v>
      </x:c>
      <x:c r="E48" s="3" t="n">
        <x:v>31</x:v>
      </x:c>
      <x:c r="F48" s="10" t="str">
        <x:f>IFERROR(HYPERLINK("https://www.mgpu.ru/wp-content/uploads/2026/09/15.09.2026-Pr-735-shkoly-proektov_vertikali-.pdf#page=31","https://www.mgpu.ru/wp-content/uploads/2026/09/15.09.2026-Pr-735-shkoly-proektov_vertikali-.pdf#page=31"),"https://www.mgpu.ru/wp-content/uploads/2026/09/15.09.2026-Pr-735-shkoly-proektov_vertikali-.pdf#page=31")</x:f>
        <x:v>https://www.mgpu.ru/wp-content/uploads/2026/09/15.09.2026-Pr-735-shkoly-proektov_vertikali-.pdf#page=31</x:v>
      </x:c>
    </x:row>
    <x:row r="49" ht="64" customHeight="1">
      <x:c r="A49" s="3" t="str">
        <x:v>Математическая вертикаль</x:v>
      </x:c>
      <x:c r="B49" s="3" t="str">
        <x:v>Государственное бюджетное общеобразовательное учреждение города Москвы «Инженерно-техническая школа имени дважды Героя Советского Союза П.Р. Поповича»</x:v>
      </x:c>
      <x:c r="C49" s="3" t="str">
        <x:v>8,9 классы</x:v>
      </x:c>
      <x:c r="D49" s="3" t="str">
        <x:v>Пр-735</x:v>
      </x:c>
      <x:c r="E49" s="3" t="n">
        <x:v>31</x:v>
      </x:c>
      <x:c r="F49" s="10" t="str">
        <x:f>IFERROR(HYPERLINK("https://www.mgpu.ru/wp-content/uploads/2026/09/15.09.2026-Pr-735-shkoly-proektov_vertikali-.pdf#page=31","https://www.mgpu.ru/wp-content/uploads/2026/09/15.09.2026-Pr-735-shkoly-proektov_vertikali-.pdf#page=31"),"https://www.mgpu.ru/wp-content/uploads/2026/09/15.09.2026-Pr-735-shkoly-proektov_vertikali-.pdf#page=31")</x:f>
        <x:v>https://www.mgpu.ru/wp-content/uploads/2026/09/15.09.2026-Pr-735-shkoly-proektov_vertikali-.pdf#page=31</x:v>
      </x:c>
    </x:row>
    <x:row r="50" ht="64" customHeight="1">
      <x:c r="A50" s="3" t="str">
        <x:v>Математическая вертикаль</x:v>
      </x:c>
      <x:c r="B50" s="3" t="str">
        <x:v>Государственное бюджетное общеобразовательное учреждение города Москвы «Курчатовская школа»</x:v>
      </x:c>
      <x:c r="C50" s="3" t="str">
        <x:v>7,8,9 классы</x:v>
      </x:c>
      <x:c r="D50" s="3" t="str">
        <x:v>Пр-735</x:v>
      </x:c>
      <x:c r="E50" s="3" t="n">
        <x:v>31</x:v>
      </x:c>
      <x:c r="F50" s="10" t="str">
        <x:f>IFERROR(HYPERLINK("https://www.mgpu.ru/wp-content/uploads/2026/09/15.09.2026-Pr-735-shkoly-proektov_vertikali-.pdf#page=31","https://www.mgpu.ru/wp-content/uploads/2026/09/15.09.2026-Pr-735-shkoly-proektov_vertikali-.pdf#page=31"),"https://www.mgpu.ru/wp-content/uploads/2026/09/15.09.2026-Pr-735-shkoly-proektov_vertikali-.pdf#page=31")</x:f>
        <x:v>https://www.mgpu.ru/wp-content/uploads/2026/09/15.09.2026-Pr-735-shkoly-proektov_vertikali-.pdf#page=31</x:v>
      </x:c>
    </x:row>
    <x:row r="51" ht="64" customHeight="1">
      <x:c r="A51" s="3" t="str">
        <x:v>Математическая вертикаль</x:v>
      </x:c>
      <x:c r="B51" s="3" t="str">
        <x:v>Государственное бюджетное общеобразовательное учреждение города Москвы «Марьинская школа № 1566 памяти Героев Сталинградской битвы»</x:v>
      </x:c>
      <x:c r="C51" s="3" t="str">
        <x:v>7,8,9 классы</x:v>
      </x:c>
      <x:c r="D51" s="3" t="str">
        <x:v>Пр-735</x:v>
      </x:c>
      <x:c r="E51" s="3" t="n">
        <x:v>31</x:v>
      </x:c>
      <x:c r="F51" s="10" t="str">
        <x:f>IFERROR(HYPERLINK("https://www.mgpu.ru/wp-content/uploads/2026/09/15.09.2026-Pr-735-shkoly-proektov_vertikali-.pdf#page=31","https://www.mgpu.ru/wp-content/uploads/2026/09/15.09.2026-Pr-735-shkoly-proektov_vertikali-.pdf#page=31"),"https://www.mgpu.ru/wp-content/uploads/2026/09/15.09.2026-Pr-735-shkoly-proektov_vertikali-.pdf#page=31")</x:f>
        <x:v>https://www.mgpu.ru/wp-content/uploads/2026/09/15.09.2026-Pr-735-shkoly-proektov_vertikali-.pdf#page=31</x:v>
      </x:c>
    </x:row>
    <x:row r="52" ht="64" customHeight="1">
      <x:c r="A52" s="3" t="str">
        <x:v>Математическая вертикаль</x:v>
      </x:c>
      <x:c r="B52" s="3" t="str">
        <x:v>Государственное бюджетное общеобразовательное учреждение города Москвы «Московская международная школа»</x:v>
      </x:c>
      <x:c r="C52" s="3" t="str">
        <x:v>7,8,9 классы</x:v>
      </x:c>
      <x:c r="D52" s="3" t="str">
        <x:v>Пр-735</x:v>
      </x:c>
      <x:c r="E52" s="3" t="n">
        <x:v>31</x:v>
      </x:c>
      <x:c r="F52" s="10" t="str">
        <x:f>IFERROR(HYPERLINK("https://www.mgpu.ru/wp-content/uploads/2026/09/15.09.2026-Pr-735-shkoly-proektov_vertikali-.pdf#page=31","https://www.mgpu.ru/wp-content/uploads/2026/09/15.09.2026-Pr-735-shkoly-proektov_vertikali-.pdf#page=31"),"https://www.mgpu.ru/wp-content/uploads/2026/09/15.09.2026-Pr-735-shkoly-proektov_vertikali-.pdf#page=31")</x:f>
        <x:v>https://www.mgpu.ru/wp-content/uploads/2026/09/15.09.2026-Pr-735-shkoly-proektov_vertikali-.pdf#page=31</x:v>
      </x:c>
    </x:row>
    <x:row r="53" ht="64" customHeight="1">
      <x:c r="A53" s="3" t="str">
        <x:v>Математическая вертикаль</x:v>
      </x:c>
      <x:c r="B53" s="3" t="str">
        <x:v>Государственное бюджетное общеобразовательное учреждение города Москвы «Образовательный центр «Протон»</x:v>
      </x:c>
      <x:c r="C53" s="3" t="str">
        <x:v>7,8,9 классы</x:v>
      </x:c>
      <x:c r="D53" s="3" t="str">
        <x:v>Пр-735</x:v>
      </x:c>
      <x:c r="E53" s="3" t="n">
        <x:v>31</x:v>
      </x:c>
      <x:c r="F53" s="10" t="str">
        <x:f>IFERROR(HYPERLINK("https://www.mgpu.ru/wp-content/uploads/2026/09/15.09.2026-Pr-735-shkoly-proektov_vertikali-.pdf#page=31","https://www.mgpu.ru/wp-content/uploads/2026/09/15.09.2026-Pr-735-shkoly-proektov_vertikali-.pdf#page=31"),"https://www.mgpu.ru/wp-content/uploads/2026/09/15.09.2026-Pr-735-shkoly-proektov_vertikali-.pdf#page=31")</x:f>
        <x:v>https://www.mgpu.ru/wp-content/uploads/2026/09/15.09.2026-Pr-735-shkoly-proektov_vertikali-.pdf#page=31</x:v>
      </x:c>
    </x:row>
    <x:row r="54" ht="64" customHeight="1">
      <x:c r="A54" s="3" t="str">
        <x:v>Математическая вертикаль</x:v>
      </x:c>
      <x:c r="B54" s="3" t="str">
        <x:v>Государственное бюджетное общеобразовательное учреждение города Москвы «Первый Московский кадетский корпус»</x:v>
      </x:c>
      <x:c r="C54" s="3" t="str">
        <x:v>7,8,9 классы</x:v>
      </x:c>
      <x:c r="D54" s="3" t="str">
        <x:v>Пр-735</x:v>
      </x:c>
      <x:c r="E54" s="3" t="n">
        <x:v>31</x:v>
      </x:c>
      <x:c r="F54" s="10" t="str">
        <x:f>IFERROR(HYPERLINK("https://www.mgpu.ru/wp-content/uploads/2026/09/15.09.2026-Pr-735-shkoly-proektov_vertikali-.pdf#page=31","https://www.mgpu.ru/wp-content/uploads/2026/09/15.09.2026-Pr-735-shkoly-proektov_vertikali-.pdf#page=31"),"https://www.mgpu.ru/wp-content/uploads/2026/09/15.09.2026-Pr-735-shkoly-proektov_vertikali-.pdf#page=31")</x:f>
        <x:v>https://www.mgpu.ru/wp-content/uploads/2026/09/15.09.2026-Pr-735-shkoly-proektov_vertikali-.pdf#page=31</x:v>
      </x:c>
    </x:row>
    <x:row r="55" ht="64" customHeight="1">
      <x:c r="A55" s="3" t="str">
        <x:v>Математическая вертикаль</x:v>
      </x:c>
      <x:c r="B55" s="3" t="str">
        <x:v>Государственное бюджетное общеобразовательное учреждение города Москвы «Пушкинская школа № 1500»</x:v>
      </x:c>
      <x:c r="C55" s="3" t="str">
        <x:v>7,8 классы</x:v>
      </x:c>
      <x:c r="D55" s="3" t="str">
        <x:v>Пр-735</x:v>
      </x:c>
      <x:c r="E55" s="3" t="n">
        <x:v>31</x:v>
      </x:c>
      <x:c r="F55" s="10" t="str">
        <x:f>IFERROR(HYPERLINK("https://www.mgpu.ru/wp-content/uploads/2026/09/15.09.2026-Pr-735-shkoly-proektov_vertikali-.pdf#page=31","https://www.mgpu.ru/wp-content/uploads/2026/09/15.09.2026-Pr-735-shkoly-proektov_vertikali-.pdf#page=31"),"https://www.mgpu.ru/wp-content/uploads/2026/09/15.09.2026-Pr-735-shkoly-proektov_vertikali-.pdf#page=31")</x:f>
        <x:v>https://www.mgpu.ru/wp-content/uploads/2026/09/15.09.2026-Pr-735-shkoly-proektov_vertikali-.pdf#page=31</x:v>
      </x:c>
    </x:row>
    <x:row r="56" ht="64" customHeight="1">
      <x:c r="A56" s="3" t="str">
        <x:v>Математическая вертикаль</x:v>
      </x:c>
      <x:c r="B56" s="3" t="str">
        <x:v>Государственное бюджетное общеобразовательное учреждение города Москвы «Пятьдесят седьмая школа»</x:v>
      </x:c>
      <x:c r="C56" s="3" t="str">
        <x:v>7,8,9 классы</x:v>
      </x:c>
      <x:c r="D56" s="3" t="str">
        <x:v>Пр-735</x:v>
      </x:c>
      <x:c r="E56" s="3" t="n">
        <x:v>31</x:v>
      </x:c>
      <x:c r="F56" s="10" t="str">
        <x:f>IFERROR(HYPERLINK("https://www.mgpu.ru/wp-content/uploads/2026/09/15.09.2026-Pr-735-shkoly-proektov_vertikali-.pdf#page=31","https://www.mgpu.ru/wp-content/uploads/2026/09/15.09.2026-Pr-735-shkoly-proektov_vertikali-.pdf#page=31"),"https://www.mgpu.ru/wp-content/uploads/2026/09/15.09.2026-Pr-735-shkoly-proektov_vertikali-.pdf#page=31")</x:f>
        <x:v>https://www.mgpu.ru/wp-content/uploads/2026/09/15.09.2026-Pr-735-shkoly-proektov_vertikali-.pdf#page=31</x:v>
      </x:c>
    </x:row>
    <x:row r="57" ht="64" customHeight="1">
      <x:c r="A57" s="3" t="str">
        <x:v>Математическая вертикаль</x:v>
      </x:c>
      <x:c r="B57" s="3" t="str">
        <x:v>Государственное бюджетное общеобразовательное учреждение города Москвы «Романовская школа»</x:v>
      </x:c>
      <x:c r="C57" s="3" t="str">
        <x:v>7,8,9 классы</x:v>
      </x:c>
      <x:c r="D57" s="3" t="str">
        <x:v>Пр-735</x:v>
      </x:c>
      <x:c r="E57" s="3" t="n">
        <x:v>31</x:v>
      </x:c>
      <x:c r="F57" s="10" t="str">
        <x:f>IFERROR(HYPERLINK("https://www.mgpu.ru/wp-content/uploads/2026/09/15.09.2026-Pr-735-shkoly-proektov_vertikali-.pdf#page=31","https://www.mgpu.ru/wp-content/uploads/2026/09/15.09.2026-Pr-735-shkoly-proektov_vertikali-.pdf#page=31"),"https://www.mgpu.ru/wp-content/uploads/2026/09/15.09.2026-Pr-735-shkoly-proektov_vertikali-.pdf#page=31")</x:f>
        <x:v>https://www.mgpu.ru/wp-content/uploads/2026/09/15.09.2026-Pr-735-shkoly-proektov_vertikali-.pdf#page=31</x:v>
      </x:c>
    </x:row>
    <x:row r="58" ht="64" customHeight="1">
      <x:c r="A58" s="3" t="str">
        <x:v>Математическая вертикаль</x:v>
      </x:c>
      <x:c r="B58" s="3" t="str">
        <x:v>Государственное бюджетное общеобразовательное учреждение города Москвы «Школа «Дмитровский» имени Героя Советского Союза В.П. Кислякова»</x:v>
      </x:c>
      <x:c r="C58" s="3" t="str">
        <x:v>7,8,9 классы</x:v>
      </x:c>
      <x:c r="D58" s="3" t="str">
        <x:v>Пр-735</x:v>
      </x:c>
      <x:c r="E58" s="3" t="n">
        <x:v>31</x:v>
      </x:c>
      <x:c r="F58" s="10" t="str">
        <x:f>IFERROR(HYPERLINK("https://www.mgpu.ru/wp-content/uploads/2026/09/15.09.2026-Pr-735-shkoly-proektov_vertikali-.pdf#page=31","https://www.mgpu.ru/wp-content/uploads/2026/09/15.09.2026-Pr-735-shkoly-proektov_vertikali-.pdf#page=31"),"https://www.mgpu.ru/wp-content/uploads/2026/09/15.09.2026-Pr-735-shkoly-proektov_vertikali-.pdf#page=31")</x:f>
        <x:v>https://www.mgpu.ru/wp-content/uploads/2026/09/15.09.2026-Pr-735-shkoly-proektov_vertikali-.pdf#page=31</x:v>
      </x:c>
    </x:row>
    <x:row r="59" ht="64" customHeight="1">
      <x:c r="A59" s="3" t="str">
        <x:v>Математическая вертикаль</x:v>
      </x:c>
      <x:c r="B59" s="3" t="str">
        <x:v>Государственное бюджетное общеобразовательное учреждение города Москвы «Школа «Интеграл»</x:v>
      </x:c>
      <x:c r="C59" s="3" t="str">
        <x:v>7,8,9 классы</x:v>
      </x:c>
      <x:c r="D59" s="3" t="str">
        <x:v>Пр-735</x:v>
      </x:c>
      <x:c r="E59" s="3" t="n">
        <x:v>31</x:v>
      </x:c>
      <x:c r="F59" s="10" t="str">
        <x:f>IFERROR(HYPERLINK("https://www.mgpu.ru/wp-content/uploads/2026/09/15.09.2026-Pr-735-shkoly-proektov_vertikali-.pdf#page=31","https://www.mgpu.ru/wp-content/uploads/2026/09/15.09.2026-Pr-735-shkoly-proektov_vertikali-.pdf#page=31"),"https://www.mgpu.ru/wp-content/uploads/2026/09/15.09.2026-Pr-735-shkoly-proektov_vertikali-.pdf#page=31")</x:f>
        <x:v>https://www.mgpu.ru/wp-content/uploads/2026/09/15.09.2026-Pr-735-shkoly-proektov_vertikali-.pdf#page=31</x:v>
      </x:c>
    </x:row>
    <x:row r="60" ht="64" customHeight="1">
      <x:c r="A60" s="3" t="str">
        <x:v>Математическая вертикаль</x:v>
      </x:c>
      <x:c r="B60" s="3" t="str">
        <x:v>Государственное бюджетное общеобразовательное учреждение города Москвы «Школа «Интеллектуал»</x:v>
      </x:c>
      <x:c r="C60" s="3" t="str">
        <x:v>7,8,9 классы</x:v>
      </x:c>
      <x:c r="D60" s="3" t="str">
        <x:v>Пр-735</x:v>
      </x:c>
      <x:c r="E60" s="3" t="n">
        <x:v>31</x:v>
      </x:c>
      <x:c r="F60" s="10" t="str">
        <x:f>IFERROR(HYPERLINK("https://www.mgpu.ru/wp-content/uploads/2026/09/15.09.2026-Pr-735-shkoly-proektov_vertikali-.pdf#page=31","https://www.mgpu.ru/wp-content/uploads/2026/09/15.09.2026-Pr-735-shkoly-proektov_vertikali-.pdf#page=31"),"https://www.mgpu.ru/wp-content/uploads/2026/09/15.09.2026-Pr-735-shkoly-proektov_vertikali-.pdf#page=31")</x:f>
        <x:v>https://www.mgpu.ru/wp-content/uploads/2026/09/15.09.2026-Pr-735-shkoly-proektov_vertikali-.pdf#page=31</x:v>
      </x:c>
    </x:row>
    <x:row r="61" ht="64" customHeight="1">
      <x:c r="A61" s="3" t="str">
        <x:v>Математическая вертикаль</x:v>
      </x:c>
      <x:c r="B61" s="3" t="str">
        <x:v>Государственное бюджетное общеобразовательное учреждение города Москвы «Школа «Кузьминки»</x:v>
      </x:c>
      <x:c r="C61" s="3" t="str">
        <x:v>7,9 классы</x:v>
      </x:c>
      <x:c r="D61" s="3" t="str">
        <x:v>Пр-735</x:v>
      </x:c>
      <x:c r="E61" s="3" t="n">
        <x:v>31</x:v>
      </x:c>
      <x:c r="F61" s="10" t="str">
        <x:f>IFERROR(HYPERLINK("https://www.mgpu.ru/wp-content/uploads/2026/09/15.09.2026-Pr-735-shkoly-proektov_vertikali-.pdf#page=31","https://www.mgpu.ru/wp-content/uploads/2026/09/15.09.2026-Pr-735-shkoly-proektov_vertikali-.pdf#page=31"),"https://www.mgpu.ru/wp-content/uploads/2026/09/15.09.2026-Pr-735-shkoly-proektov_vertikali-.pdf#page=31")</x:f>
        <x:v>https://www.mgpu.ru/wp-content/uploads/2026/09/15.09.2026-Pr-735-shkoly-proektov_vertikali-.pdf#page=31</x:v>
      </x:c>
    </x:row>
    <x:row r="62" ht="64" customHeight="1">
      <x:c r="A62" s="3" t="str">
        <x:v>Математическая вертикаль</x:v>
      </x:c>
      <x:c r="B62" s="3" t="str">
        <x:v>Государственное бюджетное общеобразовательное учреждение города Москвы «Школа «Марьино» имени маршала авиации А.Е. Голованова»</x:v>
      </x:c>
      <x:c r="C62" s="3" t="str">
        <x:v>7,8,9 классы</x:v>
      </x:c>
      <x:c r="D62" s="3" t="str">
        <x:v>Пр-735</x:v>
      </x:c>
      <x:c r="E62" s="3" t="n">
        <x:v>32</x:v>
      </x:c>
      <x:c r="F62" s="10" t="str">
        <x:f>IFERROR(HYPERLINK("https://www.mgpu.ru/wp-content/uploads/2026/09/15.09.2026-Pr-735-shkoly-proektov_vertikali-.pdf#page=32","https://www.mgpu.ru/wp-content/uploads/2026/09/15.09.2026-Pr-735-shkoly-proektov_vertikali-.pdf#page=32"),"https://www.mgpu.ru/wp-content/uploads/2026/09/15.09.2026-Pr-735-shkoly-proektov_vertikali-.pdf#page=32")</x:f>
        <x:v>https://www.mgpu.ru/wp-content/uploads/2026/09/15.09.2026-Pr-735-shkoly-proektov_vertikali-.pdf#page=32</x:v>
      </x:c>
    </x:row>
    <x:row r="63" ht="64" customHeight="1">
      <x:c r="A63" s="3" t="str">
        <x:v>Математическая вертикаль</x:v>
      </x:c>
      <x:c r="B63" s="3" t="str">
        <x:v>Государственное бюджетное общеобразовательное учреждение города Москвы «Школа «Покровский квартал»</x:v>
      </x:c>
      <x:c r="C63" s="3" t="str">
        <x:v>7,8,9 классы</x:v>
      </x:c>
      <x:c r="D63" s="3" t="str">
        <x:v>Пр-735</x:v>
      </x:c>
      <x:c r="E63" s="3" t="n">
        <x:v>32</x:v>
      </x:c>
      <x:c r="F63" s="10" t="str">
        <x:f>IFERROR(HYPERLINK("https://www.mgpu.ru/wp-content/uploads/2026/09/15.09.2026-Pr-735-shkoly-proektov_vertikali-.pdf#page=32","https://www.mgpu.ru/wp-content/uploads/2026/09/15.09.2026-Pr-735-shkoly-proektov_vertikali-.pdf#page=32"),"https://www.mgpu.ru/wp-content/uploads/2026/09/15.09.2026-Pr-735-shkoly-proektov_vertikali-.pdf#page=32")</x:f>
        <x:v>https://www.mgpu.ru/wp-content/uploads/2026/09/15.09.2026-Pr-735-shkoly-proektov_vertikali-.pdf#page=32</x:v>
      </x:c>
    </x:row>
    <x:row r="64" ht="64" customHeight="1">
      <x:c r="A64" s="3" t="str">
        <x:v>Математическая вертикаль</x:v>
      </x:c>
      <x:c r="B64" s="3" t="str">
        <x:v>Государственное бюджетное общеобразовательное учреждение города Москвы «Школа «Свиблово»</x:v>
      </x:c>
      <x:c r="C64" s="3" t="str">
        <x:v>7,8,9 классы</x:v>
      </x:c>
      <x:c r="D64" s="3" t="str">
        <x:v>Пр-735</x:v>
      </x:c>
      <x:c r="E64" s="3" t="n">
        <x:v>32</x:v>
      </x:c>
      <x:c r="F64" s="10" t="str">
        <x:f>IFERROR(HYPERLINK("https://www.mgpu.ru/wp-content/uploads/2026/09/15.09.2026-Pr-735-shkoly-proektov_vertikali-.pdf#page=32","https://www.mgpu.ru/wp-content/uploads/2026/09/15.09.2026-Pr-735-shkoly-proektov_vertikali-.pdf#page=32"),"https://www.mgpu.ru/wp-content/uploads/2026/09/15.09.2026-Pr-735-shkoly-proektov_vertikali-.pdf#page=32")</x:f>
        <x:v>https://www.mgpu.ru/wp-content/uploads/2026/09/15.09.2026-Pr-735-shkoly-proektov_vertikali-.pdf#page=32</x:v>
      </x:c>
    </x:row>
    <x:row r="65" ht="64" customHeight="1">
      <x:c r="A65" s="3" t="str">
        <x:v>Математическая вертикаль</x:v>
      </x:c>
      <x:c r="B65" s="3" t="str">
        <x:v>Государственное бюджетное общеобразовательное учреждение города Москвы «Школа «Содружество»</x:v>
      </x:c>
      <x:c r="C65" s="3" t="str">
        <x:v>7,8 классы</x:v>
      </x:c>
      <x:c r="D65" s="3" t="str">
        <x:v>Пр-735</x:v>
      </x:c>
      <x:c r="E65" s="3" t="n">
        <x:v>32</x:v>
      </x:c>
      <x:c r="F65" s="10" t="str">
        <x:f>IFERROR(HYPERLINK("https://www.mgpu.ru/wp-content/uploads/2026/09/15.09.2026-Pr-735-shkoly-proektov_vertikali-.pdf#page=32","https://www.mgpu.ru/wp-content/uploads/2026/09/15.09.2026-Pr-735-shkoly-proektov_vertikali-.pdf#page=32"),"https://www.mgpu.ru/wp-content/uploads/2026/09/15.09.2026-Pr-735-shkoly-proektov_vertikali-.pdf#page=32")</x:f>
        <x:v>https://www.mgpu.ru/wp-content/uploads/2026/09/15.09.2026-Pr-735-shkoly-proektov_vertikali-.pdf#page=32</x:v>
      </x:c>
    </x:row>
    <x:row r="66" ht="64" customHeight="1">
      <x:c r="A66" s="3" t="str">
        <x:v>Математическая вертикаль</x:v>
      </x:c>
      <x:c r="B66" s="3" t="str">
        <x:v>Государственное бюджетное общеобразовательное учреждение города Москвы «Школа «Спектр»</x:v>
      </x:c>
      <x:c r="C66" s="3" t="str">
        <x:v>8,9 классы</x:v>
      </x:c>
      <x:c r="D66" s="3" t="str">
        <x:v>Пр-735</x:v>
      </x:c>
      <x:c r="E66" s="3" t="n">
        <x:v>32</x:v>
      </x:c>
      <x:c r="F66" s="10" t="str">
        <x:f>IFERROR(HYPERLINK("https://www.mgpu.ru/wp-content/uploads/2026/09/15.09.2026-Pr-735-shkoly-proektov_vertikali-.pdf#page=32","https://www.mgpu.ru/wp-content/uploads/2026/09/15.09.2026-Pr-735-shkoly-proektov_vertikali-.pdf#page=32"),"https://www.mgpu.ru/wp-content/uploads/2026/09/15.09.2026-Pr-735-shkoly-proektov_vertikali-.pdf#page=32")</x:f>
        <x:v>https://www.mgpu.ru/wp-content/uploads/2026/09/15.09.2026-Pr-735-shkoly-proektov_vertikali-.pdf#page=32</x:v>
      </x:c>
    </x:row>
    <x:row r="67" ht="64" customHeight="1">
      <x:c r="A67" s="3" t="str">
        <x:v>Математическая вертикаль</x:v>
      </x:c>
      <x:c r="B67" s="3" t="str">
        <x:v>Государственное бюджетное общеобразовательное учреждение города Москвы «Школа «Южное Измайлово»</x:v>
      </x:c>
      <x:c r="C67" s="3" t="str">
        <x:v>7,8,9 классы</x:v>
      </x:c>
      <x:c r="D67" s="3" t="str">
        <x:v>Пр-735</x:v>
      </x:c>
      <x:c r="E67" s="3" t="n">
        <x:v>32</x:v>
      </x:c>
      <x:c r="F67" s="10" t="str">
        <x:f>IFERROR(HYPERLINK("https://www.mgpu.ru/wp-content/uploads/2026/09/15.09.2026-Pr-735-shkoly-proektov_vertikali-.pdf#page=32","https://www.mgpu.ru/wp-content/uploads/2026/09/15.09.2026-Pr-735-shkoly-proektov_vertikali-.pdf#page=32"),"https://www.mgpu.ru/wp-content/uploads/2026/09/15.09.2026-Pr-735-shkoly-proektov_vertikali-.pdf#page=32")</x:f>
        <x:v>https://www.mgpu.ru/wp-content/uploads/2026/09/15.09.2026-Pr-735-shkoly-proektov_vertikali-.pdf#page=32</x:v>
      </x:c>
    </x:row>
    <x:row r="68" ht="64" customHeight="1">
      <x:c r="A68" s="3" t="str">
        <x:v>Математическая вертикаль</x:v>
      </x:c>
      <x:c r="B68" s="3" t="str">
        <x:v>Государственное бюджетное общеобразовательное учреждение города Москвы «Школа № 1000»</x:v>
      </x:c>
      <x:c r="C68" s="3" t="str">
        <x:v>7,8 классы</x:v>
      </x:c>
      <x:c r="D68" s="3" t="str">
        <x:v>Пр-735</x:v>
      </x:c>
      <x:c r="E68" s="3" t="n">
        <x:v>32</x:v>
      </x:c>
      <x:c r="F68" s="10" t="str">
        <x:f>IFERROR(HYPERLINK("https://www.mgpu.ru/wp-content/uploads/2026/09/15.09.2026-Pr-735-shkoly-proektov_vertikali-.pdf#page=32","https://www.mgpu.ru/wp-content/uploads/2026/09/15.09.2026-Pr-735-shkoly-proektov_vertikali-.pdf#page=32"),"https://www.mgpu.ru/wp-content/uploads/2026/09/15.09.2026-Pr-735-shkoly-proektov_vertikali-.pdf#page=32")</x:f>
        <x:v>https://www.mgpu.ru/wp-content/uploads/2026/09/15.09.2026-Pr-735-shkoly-proektov_vertikali-.pdf#page=32</x:v>
      </x:c>
    </x:row>
    <x:row r="69" ht="64" customHeight="1">
      <x:c r="A69" s="3" t="str">
        <x:v>Математическая вертикаль</x:v>
      </x:c>
      <x:c r="B69" s="3" t="str">
        <x:v>Государственное бюджетное общеобразовательное учреждение города Москвы «Школа № 1002»</x:v>
      </x:c>
      <x:c r="C69" s="3" t="str">
        <x:v>7,9 классы</x:v>
      </x:c>
      <x:c r="D69" s="3" t="str">
        <x:v>Пр-735</x:v>
      </x:c>
      <x:c r="E69" s="3" t="n">
        <x:v>32</x:v>
      </x:c>
      <x:c r="F69" s="10" t="str">
        <x:f>IFERROR(HYPERLINK("https://www.mgpu.ru/wp-content/uploads/2026/09/15.09.2026-Pr-735-shkoly-proektov_vertikali-.pdf#page=32","https://www.mgpu.ru/wp-content/uploads/2026/09/15.09.2026-Pr-735-shkoly-proektov_vertikali-.pdf#page=32"),"https://www.mgpu.ru/wp-content/uploads/2026/09/15.09.2026-Pr-735-shkoly-proektov_vertikali-.pdf#page=32")</x:f>
        <x:v>https://www.mgpu.ru/wp-content/uploads/2026/09/15.09.2026-Pr-735-shkoly-proektov_vertikali-.pdf#page=32</x:v>
      </x:c>
    </x:row>
    <x:row r="70" ht="64" customHeight="1">
      <x:c r="A70" s="3" t="str">
        <x:v>Математическая вертикаль</x:v>
      </x:c>
      <x:c r="B70" s="3" t="str">
        <x:v>Государственное бюджетное общеобразовательное учреждение города Москвы «Школа № 1018»</x:v>
      </x:c>
      <x:c r="C70" s="3" t="str">
        <x:v>7,8,9 классы</x:v>
      </x:c>
      <x:c r="D70" s="3" t="str">
        <x:v>Пр-735</x:v>
      </x:c>
      <x:c r="E70" s="3" t="n">
        <x:v>32</x:v>
      </x:c>
      <x:c r="F70" s="10" t="str">
        <x:f>IFERROR(HYPERLINK("https://www.mgpu.ru/wp-content/uploads/2026/09/15.09.2026-Pr-735-shkoly-proektov_vertikali-.pdf#page=32","https://www.mgpu.ru/wp-content/uploads/2026/09/15.09.2026-Pr-735-shkoly-proektov_vertikali-.pdf#page=32"),"https://www.mgpu.ru/wp-content/uploads/2026/09/15.09.2026-Pr-735-shkoly-proektov_vertikali-.pdf#page=32")</x:f>
        <x:v>https://www.mgpu.ru/wp-content/uploads/2026/09/15.09.2026-Pr-735-shkoly-proektov_vertikali-.pdf#page=32</x:v>
      </x:c>
    </x:row>
    <x:row r="71" ht="64" customHeight="1">
      <x:c r="A71" s="3" t="str">
        <x:v>Математическая вертикаль</x:v>
      </x:c>
      <x:c r="B71" s="3" t="str">
        <x:v>Государственное бюджетное общеобразовательное учреждение города Москвы «Школа № 1034 имени Героя Советского Союза В.В. Маркина»</x:v>
      </x:c>
      <x:c r="C71" s="3" t="str">
        <x:v>8,9 классы</x:v>
      </x:c>
      <x:c r="D71" s="3" t="str">
        <x:v>Пр-735</x:v>
      </x:c>
      <x:c r="E71" s="3" t="n">
        <x:v>32</x:v>
      </x:c>
      <x:c r="F71" s="10" t="str">
        <x:f>IFERROR(HYPERLINK("https://www.mgpu.ru/wp-content/uploads/2026/09/15.09.2026-Pr-735-shkoly-proektov_vertikali-.pdf#page=32","https://www.mgpu.ru/wp-content/uploads/2026/09/15.09.2026-Pr-735-shkoly-proektov_vertikali-.pdf#page=32"),"https://www.mgpu.ru/wp-content/uploads/2026/09/15.09.2026-Pr-735-shkoly-proektov_vertikali-.pdf#page=32")</x:f>
        <x:v>https://www.mgpu.ru/wp-content/uploads/2026/09/15.09.2026-Pr-735-shkoly-proektov_vertikali-.pdf#page=32</x:v>
      </x:c>
    </x:row>
    <x:row r="72" ht="64" customHeight="1">
      <x:c r="A72" s="3" t="str">
        <x:v>Математическая вертикаль</x:v>
      </x:c>
      <x:c r="B72" s="3" t="str">
        <x:v>Государственное бюджетное общеобразовательное учреждение города Москвы «Школа № 1056»</x:v>
      </x:c>
      <x:c r="C72" s="3" t="str">
        <x:v>8 класс</x:v>
      </x:c>
      <x:c r="D72" s="3" t="str">
        <x:v>Пр-735</x:v>
      </x:c>
      <x:c r="E72" s="3" t="n">
        <x:v>32</x:v>
      </x:c>
      <x:c r="F72" s="10" t="str">
        <x:f>IFERROR(HYPERLINK("https://www.mgpu.ru/wp-content/uploads/2026/09/15.09.2026-Pr-735-shkoly-proektov_vertikali-.pdf#page=32","https://www.mgpu.ru/wp-content/uploads/2026/09/15.09.2026-Pr-735-shkoly-proektov_vertikali-.pdf#page=32"),"https://www.mgpu.ru/wp-content/uploads/2026/09/15.09.2026-Pr-735-shkoly-proektov_vertikali-.pdf#page=32")</x:f>
        <x:v>https://www.mgpu.ru/wp-content/uploads/2026/09/15.09.2026-Pr-735-shkoly-proektov_vertikali-.pdf#page=32</x:v>
      </x:c>
    </x:row>
    <x:row r="73" ht="64" customHeight="1">
      <x:c r="A73" s="3" t="str">
        <x:v>Математическая вертикаль</x:v>
      </x:c>
      <x:c r="B73" s="3" t="str">
        <x:v>Государственное бюджетное общеобразовательное учреждение города Москвы «Школа № 1080»</x:v>
      </x:c>
      <x:c r="C73" s="3" t="str">
        <x:v>8,9 классы</x:v>
      </x:c>
      <x:c r="D73" s="3" t="str">
        <x:v>Пр-735</x:v>
      </x:c>
      <x:c r="E73" s="3" t="n">
        <x:v>32</x:v>
      </x:c>
      <x:c r="F73" s="10" t="str">
        <x:f>IFERROR(HYPERLINK("https://www.mgpu.ru/wp-content/uploads/2026/09/15.09.2026-Pr-735-shkoly-proektov_vertikali-.pdf#page=32","https://www.mgpu.ru/wp-content/uploads/2026/09/15.09.2026-Pr-735-shkoly-proektov_vertikali-.pdf#page=32"),"https://www.mgpu.ru/wp-content/uploads/2026/09/15.09.2026-Pr-735-shkoly-proektov_vertikali-.pdf#page=32")</x:f>
        <x:v>https://www.mgpu.ru/wp-content/uploads/2026/09/15.09.2026-Pr-735-shkoly-proektov_vertikali-.pdf#page=32</x:v>
      </x:c>
    </x:row>
    <x:row r="74" ht="64" customHeight="1">
      <x:c r="A74" s="3" t="str">
        <x:v>Математическая вертикаль</x:v>
      </x:c>
      <x:c r="B74" s="3" t="str">
        <x:v>Государственное бюджетное общеобразовательное учреждение города Москвы «Школа № 109»</x:v>
      </x:c>
      <x:c r="C74" s="3" t="str">
        <x:v>7,8 классы</x:v>
      </x:c>
      <x:c r="D74" s="3" t="str">
        <x:v>Пр-735</x:v>
      </x:c>
      <x:c r="E74" s="3" t="n">
        <x:v>32</x:v>
      </x:c>
      <x:c r="F74" s="10" t="str">
        <x:f>IFERROR(HYPERLINK("https://www.mgpu.ru/wp-content/uploads/2026/09/15.09.2026-Pr-735-shkoly-proektov_vertikali-.pdf#page=32","https://www.mgpu.ru/wp-content/uploads/2026/09/15.09.2026-Pr-735-shkoly-proektov_vertikali-.pdf#page=32"),"https://www.mgpu.ru/wp-content/uploads/2026/09/15.09.2026-Pr-735-shkoly-proektov_vertikali-.pdf#page=32")</x:f>
        <x:v>https://www.mgpu.ru/wp-content/uploads/2026/09/15.09.2026-Pr-735-shkoly-proektov_vertikali-.pdf#page=32</x:v>
      </x:c>
    </x:row>
    <x:row r="75" ht="64" customHeight="1">
      <x:c r="A75" s="3" t="str">
        <x:v>Математическая вертикаль</x:v>
      </x:c>
      <x:c r="B75" s="3" t="str">
        <x:v>Государственное бюджетное общеобразовательное учреждение города Москвы «Школа № 1095»</x:v>
      </x:c>
      <x:c r="C75" s="3" t="str">
        <x:v>7,8,9 классы</x:v>
      </x:c>
      <x:c r="D75" s="3" t="str">
        <x:v>Пр-735</x:v>
      </x:c>
      <x:c r="E75" s="3" t="n">
        <x:v>32</x:v>
      </x:c>
      <x:c r="F75" s="10" t="str">
        <x:f>IFERROR(HYPERLINK("https://www.mgpu.ru/wp-content/uploads/2026/09/15.09.2026-Pr-735-shkoly-proektov_vertikali-.pdf#page=32","https://www.mgpu.ru/wp-content/uploads/2026/09/15.09.2026-Pr-735-shkoly-proektov_vertikali-.pdf#page=32"),"https://www.mgpu.ru/wp-content/uploads/2026/09/15.09.2026-Pr-735-shkoly-proektov_vertikali-.pdf#page=32")</x:f>
        <x:v>https://www.mgpu.ru/wp-content/uploads/2026/09/15.09.2026-Pr-735-shkoly-proektov_vertikali-.pdf#page=32</x:v>
      </x:c>
    </x:row>
    <x:row r="76" ht="64" customHeight="1">
      <x:c r="A76" s="3" t="str">
        <x:v>Математическая вертикаль</x:v>
      </x:c>
      <x:c r="B76" s="3" t="str">
        <x:v>Государственное бюджетное общеобразовательное учреждение города Москвы «Школа № 1101»</x:v>
      </x:c>
      <x:c r="C76" s="3" t="str">
        <x:v>7,8,9 классы</x:v>
      </x:c>
      <x:c r="D76" s="3" t="str">
        <x:v>Пр-735</x:v>
      </x:c>
      <x:c r="E76" s="3" t="n">
        <x:v>32</x:v>
      </x:c>
      <x:c r="F76" s="10" t="str">
        <x:f>IFERROR(HYPERLINK("https://www.mgpu.ru/wp-content/uploads/2026/09/15.09.2026-Pr-735-shkoly-proektov_vertikali-.pdf#page=32","https://www.mgpu.ru/wp-content/uploads/2026/09/15.09.2026-Pr-735-shkoly-proektov_vertikali-.pdf#page=32"),"https://www.mgpu.ru/wp-content/uploads/2026/09/15.09.2026-Pr-735-shkoly-proektov_vertikali-.pdf#page=32")</x:f>
        <x:v>https://www.mgpu.ru/wp-content/uploads/2026/09/15.09.2026-Pr-735-shkoly-proektov_vertikali-.pdf#page=32</x:v>
      </x:c>
    </x:row>
    <x:row r="77" ht="64" customHeight="1">
      <x:c r="A77" s="3" t="str">
        <x:v>Математическая вертикаль</x:v>
      </x:c>
      <x:c r="B77" s="3" t="str">
        <x:v>Государственное бюджетное общеобразовательное учреждение города Москвы «Школа № 1103 имени Героя Российской Федерации А.В. Соломатина»</x:v>
      </x:c>
      <x:c r="C77" s="3" t="str">
        <x:v>7,8,9 классы</x:v>
      </x:c>
      <x:c r="D77" s="3" t="str">
        <x:v>Пр-735</x:v>
      </x:c>
      <x:c r="E77" s="3" t="n">
        <x:v>32</x:v>
      </x:c>
      <x:c r="F77" s="10" t="str">
        <x:f>IFERROR(HYPERLINK("https://www.mgpu.ru/wp-content/uploads/2026/09/15.09.2026-Pr-735-shkoly-proektov_vertikali-.pdf#page=32","https://www.mgpu.ru/wp-content/uploads/2026/09/15.09.2026-Pr-735-shkoly-proektov_vertikali-.pdf#page=32"),"https://www.mgpu.ru/wp-content/uploads/2026/09/15.09.2026-Pr-735-shkoly-proektov_vertikali-.pdf#page=32")</x:f>
        <x:v>https://www.mgpu.ru/wp-content/uploads/2026/09/15.09.2026-Pr-735-shkoly-proektov_vertikali-.pdf#page=32</x:v>
      </x:c>
    </x:row>
    <x:row r="78" ht="64" customHeight="1">
      <x:c r="A78" s="3" t="str">
        <x:v>Математическая вертикаль</x:v>
      </x:c>
      <x:c r="B78" s="3" t="str">
        <x:v>Государственное бюджетное общеобразовательное учреждение города Москвы «Школа № 1125 имени Я.Н. Федоренко»</x:v>
      </x:c>
      <x:c r="C78" s="3" t="str">
        <x:v>7,8,9 классы</x:v>
      </x:c>
      <x:c r="D78" s="3" t="str">
        <x:v>Пр-735</x:v>
      </x:c>
      <x:c r="E78" s="3" t="n">
        <x:v>32</x:v>
      </x:c>
      <x:c r="F78" s="10" t="str">
        <x:f>IFERROR(HYPERLINK("https://www.mgpu.ru/wp-content/uploads/2026/09/15.09.2026-Pr-735-shkoly-proektov_vertikali-.pdf#page=32","https://www.mgpu.ru/wp-content/uploads/2026/09/15.09.2026-Pr-735-shkoly-proektov_vertikali-.pdf#page=32"),"https://www.mgpu.ru/wp-content/uploads/2026/09/15.09.2026-Pr-735-shkoly-proektov_vertikali-.pdf#page=32")</x:f>
        <x:v>https://www.mgpu.ru/wp-content/uploads/2026/09/15.09.2026-Pr-735-shkoly-proektov_vertikali-.pdf#page=32</x:v>
      </x:c>
    </x:row>
    <x:row r="79" ht="64" customHeight="1">
      <x:c r="A79" s="3" t="str">
        <x:v>Математическая вертикаль</x:v>
      </x:c>
      <x:c r="B79" s="3" t="str">
        <x:v>Государственное бюджетное общеобразовательное учреждение города Москвы «Школа № 113»</x:v>
      </x:c>
      <x:c r="C79" s="3" t="str">
        <x:v>7,8,9 классы</x:v>
      </x:c>
      <x:c r="D79" s="3" t="str">
        <x:v>Пр-735</x:v>
      </x:c>
      <x:c r="E79" s="3" t="n">
        <x:v>33</x:v>
      </x:c>
      <x:c r="F79" s="10" t="str">
        <x:f>IFERROR(HYPERLINK("https://www.mgpu.ru/wp-content/uploads/2026/09/15.09.2026-Pr-735-shkoly-proektov_vertikali-.pdf#page=33","https://www.mgpu.ru/wp-content/uploads/2026/09/15.09.2026-Pr-735-shkoly-proektov_vertikali-.pdf#page=33"),"https://www.mgpu.ru/wp-content/uploads/2026/09/15.09.2026-Pr-735-shkoly-proektov_vertikali-.pdf#page=33")</x:f>
        <x:v>https://www.mgpu.ru/wp-content/uploads/2026/09/15.09.2026-Pr-735-shkoly-proektov_vertikali-.pdf#page=33</x:v>
      </x:c>
    </x:row>
    <x:row r="80" ht="64" customHeight="1">
      <x:c r="A80" s="3" t="str">
        <x:v>Математическая вертикаль</x:v>
      </x:c>
      <x:c r="B80" s="3" t="str">
        <x:v>Государственное бюджетное общеобразовательное учреждение города Москвы «Школа № 1150 имени дважды Героя Советского Союза К.К. Рокоссовского»</x:v>
      </x:c>
      <x:c r="C80" s="3" t="str">
        <x:v>7,8,9 классы</x:v>
      </x:c>
      <x:c r="D80" s="3" t="str">
        <x:v>Пр-735</x:v>
      </x:c>
      <x:c r="E80" s="3" t="n">
        <x:v>33</x:v>
      </x:c>
      <x:c r="F80" s="10" t="str">
        <x:f>IFERROR(HYPERLINK("https://www.mgpu.ru/wp-content/uploads/2026/09/15.09.2026-Pr-735-shkoly-proektov_vertikali-.pdf#page=33","https://www.mgpu.ru/wp-content/uploads/2026/09/15.09.2026-Pr-735-shkoly-proektov_vertikali-.pdf#page=33"),"https://www.mgpu.ru/wp-content/uploads/2026/09/15.09.2026-Pr-735-shkoly-proektov_vertikali-.pdf#page=33")</x:f>
        <x:v>https://www.mgpu.ru/wp-content/uploads/2026/09/15.09.2026-Pr-735-shkoly-proektov_vertikali-.pdf#page=33</x:v>
      </x:c>
    </x:row>
    <x:row r="81" ht="64" customHeight="1">
      <x:c r="A81" s="3" t="str">
        <x:v>Математическая вертикаль</x:v>
      </x:c>
      <x:c r="B81" s="3" t="str">
        <x:v>Государственное бюджетное общеобразовательное учреждение города Москвы «Школа № 1151»</x:v>
      </x:c>
      <x:c r="C81" s="3" t="str">
        <x:v>8,9 классы</x:v>
      </x:c>
      <x:c r="D81" s="3" t="str">
        <x:v>Пр-735</x:v>
      </x:c>
      <x:c r="E81" s="3" t="n">
        <x:v>33</x:v>
      </x:c>
      <x:c r="F81" s="10" t="str">
        <x:f>IFERROR(HYPERLINK("https://www.mgpu.ru/wp-content/uploads/2026/09/15.09.2026-Pr-735-shkoly-proektov_vertikali-.pdf#page=33","https://www.mgpu.ru/wp-content/uploads/2026/09/15.09.2026-Pr-735-shkoly-proektov_vertikali-.pdf#page=33"),"https://www.mgpu.ru/wp-content/uploads/2026/09/15.09.2026-Pr-735-shkoly-proektov_vertikali-.pdf#page=33")</x:f>
        <x:v>https://www.mgpu.ru/wp-content/uploads/2026/09/15.09.2026-Pr-735-shkoly-proektov_vertikali-.pdf#page=33</x:v>
      </x:c>
    </x:row>
    <x:row r="82" ht="64" customHeight="1">
      <x:c r="A82" s="3" t="str">
        <x:v>Математическая вертикаль</x:v>
      </x:c>
      <x:c r="B82" s="3" t="str">
        <x:v>Государственное бюджетное общеобразовательное учреждение города Москвы «Школа № 1155»</x:v>
      </x:c>
      <x:c r="C82" s="3" t="str">
        <x:v>8,9 классы</x:v>
      </x:c>
      <x:c r="D82" s="3" t="str">
        <x:v>Пр-735</x:v>
      </x:c>
      <x:c r="E82" s="3" t="n">
        <x:v>33</x:v>
      </x:c>
      <x:c r="F82" s="10" t="str">
        <x:f>IFERROR(HYPERLINK("https://www.mgpu.ru/wp-content/uploads/2026/09/15.09.2026-Pr-735-shkoly-proektov_vertikali-.pdf#page=33","https://www.mgpu.ru/wp-content/uploads/2026/09/15.09.2026-Pr-735-shkoly-proektov_vertikali-.pdf#page=33"),"https://www.mgpu.ru/wp-content/uploads/2026/09/15.09.2026-Pr-735-shkoly-proektov_vertikali-.pdf#page=33")</x:f>
        <x:v>https://www.mgpu.ru/wp-content/uploads/2026/09/15.09.2026-Pr-735-shkoly-proektov_vertikali-.pdf#page=33</x:v>
      </x:c>
    </x:row>
    <x:row r="83" ht="64" customHeight="1">
      <x:c r="A83" s="3" t="str">
        <x:v>Математическая вертикаль</x:v>
      </x:c>
      <x:c r="B83" s="3" t="str">
        <x:v>Государственное бюджетное общеобразовательное учреждение города Москвы «Школа № 1158»</x:v>
      </x:c>
      <x:c r="C83" s="3" t="str">
        <x:v>7,8,9 классы</x:v>
      </x:c>
      <x:c r="D83" s="3" t="str">
        <x:v>Пр-735</x:v>
      </x:c>
      <x:c r="E83" s="3" t="n">
        <x:v>33</x:v>
      </x:c>
      <x:c r="F83" s="10" t="str">
        <x:f>IFERROR(HYPERLINK("https://www.mgpu.ru/wp-content/uploads/2026/09/15.09.2026-Pr-735-shkoly-proektov_vertikali-.pdf#page=33","https://www.mgpu.ru/wp-content/uploads/2026/09/15.09.2026-Pr-735-shkoly-proektov_vertikali-.pdf#page=33"),"https://www.mgpu.ru/wp-content/uploads/2026/09/15.09.2026-Pr-735-shkoly-proektov_vertikali-.pdf#page=33")</x:f>
        <x:v>https://www.mgpu.ru/wp-content/uploads/2026/09/15.09.2026-Pr-735-shkoly-proektov_vertikali-.pdf#page=33</x:v>
      </x:c>
    </x:row>
    <x:row r="84" ht="64" customHeight="1">
      <x:c r="A84" s="3" t="str">
        <x:v>Математическая вертикаль</x:v>
      </x:c>
      <x:c r="B84" s="3" t="str">
        <x:v>Государственное бюджетное общеобразовательное учреждение города Москвы «Школа № 1159»</x:v>
      </x:c>
      <x:c r="C84" s="3" t="str">
        <x:v>7,8,9 классы</x:v>
      </x:c>
      <x:c r="D84" s="3" t="str">
        <x:v>Пр-735</x:v>
      </x:c>
      <x:c r="E84" s="3" t="n">
        <x:v>33</x:v>
      </x:c>
      <x:c r="F84" s="10" t="str">
        <x:f>IFERROR(HYPERLINK("https://www.mgpu.ru/wp-content/uploads/2026/09/15.09.2026-Pr-735-shkoly-proektov_vertikali-.pdf#page=33","https://www.mgpu.ru/wp-content/uploads/2026/09/15.09.2026-Pr-735-shkoly-proektov_vertikali-.pdf#page=33"),"https://www.mgpu.ru/wp-content/uploads/2026/09/15.09.2026-Pr-735-shkoly-proektov_vertikali-.pdf#page=33")</x:f>
        <x:v>https://www.mgpu.ru/wp-content/uploads/2026/09/15.09.2026-Pr-735-shkoly-proektov_vertikali-.pdf#page=33</x:v>
      </x:c>
    </x:row>
    <x:row r="85" ht="64" customHeight="1">
      <x:c r="A85" s="3" t="str">
        <x:v>Математическая вертикаль</x:v>
      </x:c>
      <x:c r="B85" s="3" t="str">
        <x:v>Государственное бюджетное общеобразовательное учреждение города Москвы «Школа № 1164»</x:v>
      </x:c>
      <x:c r="C85" s="3" t="str">
        <x:v>7,8,9 классы</x:v>
      </x:c>
      <x:c r="D85" s="3" t="str">
        <x:v>Пр-735</x:v>
      </x:c>
      <x:c r="E85" s="3" t="n">
        <x:v>33</x:v>
      </x:c>
      <x:c r="F85" s="10" t="str">
        <x:f>IFERROR(HYPERLINK("https://www.mgpu.ru/wp-content/uploads/2026/09/15.09.2026-Pr-735-shkoly-proektov_vertikali-.pdf#page=33","https://www.mgpu.ru/wp-content/uploads/2026/09/15.09.2026-Pr-735-shkoly-proektov_vertikali-.pdf#page=33"),"https://www.mgpu.ru/wp-content/uploads/2026/09/15.09.2026-Pr-735-shkoly-proektov_vertikali-.pdf#page=33")</x:f>
        <x:v>https://www.mgpu.ru/wp-content/uploads/2026/09/15.09.2026-Pr-735-shkoly-proektov_vertikali-.pdf#page=33</x:v>
      </x:c>
    </x:row>
    <x:row r="86" ht="64" customHeight="1">
      <x:c r="A86" s="3" t="str">
        <x:v>Математическая вертикаль</x:v>
      </x:c>
      <x:c r="B86" s="3" t="str">
        <x:v>Государственное бюджетное общеобразовательное учреждение города Москвы «Школа № 117»</x:v>
      </x:c>
      <x:c r="C86" s="3" t="str">
        <x:v>7,8,9 классы</x:v>
      </x:c>
      <x:c r="D86" s="3" t="str">
        <x:v>Пр-735</x:v>
      </x:c>
      <x:c r="E86" s="3" t="n">
        <x:v>33</x:v>
      </x:c>
      <x:c r="F86" s="10" t="str">
        <x:f>IFERROR(HYPERLINK("https://www.mgpu.ru/wp-content/uploads/2026/09/15.09.2026-Pr-735-shkoly-proektov_vertikali-.pdf#page=33","https://www.mgpu.ru/wp-content/uploads/2026/09/15.09.2026-Pr-735-shkoly-proektov_vertikali-.pdf#page=33"),"https://www.mgpu.ru/wp-content/uploads/2026/09/15.09.2026-Pr-735-shkoly-proektov_vertikali-.pdf#page=33")</x:f>
        <x:v>https://www.mgpu.ru/wp-content/uploads/2026/09/15.09.2026-Pr-735-shkoly-proektov_vertikali-.pdf#page=33</x:v>
      </x:c>
    </x:row>
    <x:row r="87" ht="64" customHeight="1">
      <x:c r="A87" s="3" t="str">
        <x:v>Математическая вертикаль</x:v>
      </x:c>
      <x:c r="B87" s="3" t="str">
        <x:v>Государственное бюджетное общеобразовательное учреждение города Москвы «Школа № 1173»</x:v>
      </x:c>
      <x:c r="C87" s="3" t="str">
        <x:v>7,8,9 классы</x:v>
      </x:c>
      <x:c r="D87" s="3" t="str">
        <x:v>Пр-735</x:v>
      </x:c>
      <x:c r="E87" s="3" t="n">
        <x:v>33</x:v>
      </x:c>
      <x:c r="F87" s="10" t="str">
        <x:f>IFERROR(HYPERLINK("https://www.mgpu.ru/wp-content/uploads/2026/09/15.09.2026-Pr-735-shkoly-proektov_vertikali-.pdf#page=33","https://www.mgpu.ru/wp-content/uploads/2026/09/15.09.2026-Pr-735-shkoly-proektov_vertikali-.pdf#page=33"),"https://www.mgpu.ru/wp-content/uploads/2026/09/15.09.2026-Pr-735-shkoly-proektov_vertikali-.pdf#page=33")</x:f>
        <x:v>https://www.mgpu.ru/wp-content/uploads/2026/09/15.09.2026-Pr-735-shkoly-proektov_vertikali-.pdf#page=33</x:v>
      </x:c>
    </x:row>
    <x:row r="88" ht="64" customHeight="1">
      <x:c r="A88" s="3" t="str">
        <x:v>Математическая вертикаль</x:v>
      </x:c>
      <x:c r="B88" s="3" t="str">
        <x:v>Государственное бюджетное общеобразовательное учреждение города Москвы «Школа № 1179»</x:v>
      </x:c>
      <x:c r="C88" s="3" t="str">
        <x:v>7,8 классы</x:v>
      </x:c>
      <x:c r="D88" s="3" t="str">
        <x:v>Пр-735</x:v>
      </x:c>
      <x:c r="E88" s="3" t="n">
        <x:v>33</x:v>
      </x:c>
      <x:c r="F88" s="10" t="str">
        <x:f>IFERROR(HYPERLINK("https://www.mgpu.ru/wp-content/uploads/2026/09/15.09.2026-Pr-735-shkoly-proektov_vertikali-.pdf#page=33","https://www.mgpu.ru/wp-content/uploads/2026/09/15.09.2026-Pr-735-shkoly-proektov_vertikali-.pdf#page=33"),"https://www.mgpu.ru/wp-content/uploads/2026/09/15.09.2026-Pr-735-shkoly-proektov_vertikali-.pdf#page=33")</x:f>
        <x:v>https://www.mgpu.ru/wp-content/uploads/2026/09/15.09.2026-Pr-735-shkoly-proektov_vertikali-.pdf#page=33</x:v>
      </x:c>
    </x:row>
    <x:row r="89" ht="64" customHeight="1">
      <x:c r="A89" s="3" t="str">
        <x:v>Математическая вертикаль</x:v>
      </x:c>
      <x:c r="B89" s="3" t="str">
        <x:v>Государственное бюджетное общеобразовательное учреждение города Москвы «Школа № 118»</x:v>
      </x:c>
      <x:c r="C89" s="3" t="str">
        <x:v>7,8,9 классы</x:v>
      </x:c>
      <x:c r="D89" s="3" t="str">
        <x:v>Пр-735</x:v>
      </x:c>
      <x:c r="E89" s="3" t="n">
        <x:v>33</x:v>
      </x:c>
      <x:c r="F89" s="10" t="str">
        <x:f>IFERROR(HYPERLINK("https://www.mgpu.ru/wp-content/uploads/2026/09/15.09.2026-Pr-735-shkoly-proektov_vertikali-.pdf#page=33","https://www.mgpu.ru/wp-content/uploads/2026/09/15.09.2026-Pr-735-shkoly-proektov_vertikali-.pdf#page=33"),"https://www.mgpu.ru/wp-content/uploads/2026/09/15.09.2026-Pr-735-shkoly-proektov_vertikali-.pdf#page=33")</x:f>
        <x:v>https://www.mgpu.ru/wp-content/uploads/2026/09/15.09.2026-Pr-735-shkoly-proektov_vertikali-.pdf#page=33</x:v>
      </x:c>
    </x:row>
    <x:row r="90" ht="64" customHeight="1">
      <x:c r="A90" s="3" t="str">
        <x:v>Математическая вертикаль</x:v>
      </x:c>
      <x:c r="B90" s="3" t="str">
        <x:v>Государственное бюджетное общеобразовательное учреждение города Москвы «Школа № 1191»</x:v>
      </x:c>
      <x:c r="C90" s="3" t="str">
        <x:v>8,9 классы</x:v>
      </x:c>
      <x:c r="D90" s="3" t="str">
        <x:v>Пр-735</x:v>
      </x:c>
      <x:c r="E90" s="3" t="n">
        <x:v>33</x:v>
      </x:c>
      <x:c r="F90" s="10" t="str">
        <x:f>IFERROR(HYPERLINK("https://www.mgpu.ru/wp-content/uploads/2026/09/15.09.2026-Pr-735-shkoly-proektov_vertikali-.pdf#page=33","https://www.mgpu.ru/wp-content/uploads/2026/09/15.09.2026-Pr-735-shkoly-proektov_vertikali-.pdf#page=33"),"https://www.mgpu.ru/wp-content/uploads/2026/09/15.09.2026-Pr-735-shkoly-proektov_vertikali-.pdf#page=33")</x:f>
        <x:v>https://www.mgpu.ru/wp-content/uploads/2026/09/15.09.2026-Pr-735-shkoly-proektov_vertikali-.pdf#page=33</x:v>
      </x:c>
    </x:row>
    <x:row r="91" ht="64" customHeight="1">
      <x:c r="A91" s="3" t="str">
        <x:v>Математическая вертикаль</x:v>
      </x:c>
      <x:c r="B91" s="3" t="str">
        <x:v>Государственное бюджетное общеобразовательное учреждение города Москвы «Школа № 1194 имени Героя Российской Федерации Т.О. Растренина»</x:v>
      </x:c>
      <x:c r="C91" s="3" t="str">
        <x:v>7,8,9 классы</x:v>
      </x:c>
      <x:c r="D91" s="3" t="str">
        <x:v>Пр-735</x:v>
      </x:c>
      <x:c r="E91" s="3" t="n">
        <x:v>33</x:v>
      </x:c>
      <x:c r="F91" s="10" t="str">
        <x:f>IFERROR(HYPERLINK("https://www.mgpu.ru/wp-content/uploads/2026/09/15.09.2026-Pr-735-shkoly-proektov_vertikali-.pdf#page=33","https://www.mgpu.ru/wp-content/uploads/2026/09/15.09.2026-Pr-735-shkoly-proektov_vertikali-.pdf#page=33"),"https://www.mgpu.ru/wp-content/uploads/2026/09/15.09.2026-Pr-735-shkoly-proektov_vertikali-.pdf#page=33")</x:f>
        <x:v>https://www.mgpu.ru/wp-content/uploads/2026/09/15.09.2026-Pr-735-shkoly-proektov_vertikali-.pdf#page=33</x:v>
      </x:c>
    </x:row>
    <x:row r="92" ht="64" customHeight="1">
      <x:c r="A92" s="3" t="str">
        <x:v>Математическая вертикаль</x:v>
      </x:c>
      <x:c r="B92" s="3" t="str">
        <x:v>Государственное бюджетное общеобразовательное учреждение города Москвы «Школа № 1195 имени Героя Советского Союза П.И. Меренкова»</x:v>
      </x:c>
      <x:c r="C92" s="3" t="str">
        <x:v>7,8 классы</x:v>
      </x:c>
      <x:c r="D92" s="3" t="str">
        <x:v>Пр-735</x:v>
      </x:c>
      <x:c r="E92" s="3" t="n">
        <x:v>33</x:v>
      </x:c>
      <x:c r="F92" s="10" t="str">
        <x:f>IFERROR(HYPERLINK("https://www.mgpu.ru/wp-content/uploads/2026/09/15.09.2026-Pr-735-shkoly-proektov_vertikali-.pdf#page=33","https://www.mgpu.ru/wp-content/uploads/2026/09/15.09.2026-Pr-735-shkoly-proektov_vertikali-.pdf#page=33"),"https://www.mgpu.ru/wp-content/uploads/2026/09/15.09.2026-Pr-735-shkoly-proektov_vertikali-.pdf#page=33")</x:f>
        <x:v>https://www.mgpu.ru/wp-content/uploads/2026/09/15.09.2026-Pr-735-shkoly-proektov_vertikali-.pdf#page=33</x:v>
      </x:c>
    </x:row>
    <x:row r="93" ht="64" customHeight="1">
      <x:c r="A93" s="3" t="str">
        <x:v>Математическая вертикаль</x:v>
      </x:c>
      <x:c r="B93" s="3" t="str">
        <x:v>Государственное бюджетное общеобразовательное учреждение города Москвы «Школа № 1205»</x:v>
      </x:c>
      <x:c r="C93" s="3" t="str">
        <x:v>7,8,9 классы</x:v>
      </x:c>
      <x:c r="D93" s="3" t="str">
        <x:v>Пр-735</x:v>
      </x:c>
      <x:c r="E93" s="3" t="n">
        <x:v>33</x:v>
      </x:c>
      <x:c r="F93" s="10" t="str">
        <x:f>IFERROR(HYPERLINK("https://www.mgpu.ru/wp-content/uploads/2026/09/15.09.2026-Pr-735-shkoly-proektov_vertikali-.pdf#page=33","https://www.mgpu.ru/wp-content/uploads/2026/09/15.09.2026-Pr-735-shkoly-proektov_vertikali-.pdf#page=33"),"https://www.mgpu.ru/wp-content/uploads/2026/09/15.09.2026-Pr-735-shkoly-proektov_vertikali-.pdf#page=33")</x:f>
        <x:v>https://www.mgpu.ru/wp-content/uploads/2026/09/15.09.2026-Pr-735-shkoly-proektov_vertikali-.pdf#page=33</x:v>
      </x:c>
    </x:row>
    <x:row r="94" ht="64" customHeight="1">
      <x:c r="A94" s="3" t="str">
        <x:v>Математическая вертикаль</x:v>
      </x:c>
      <x:c r="B94" s="3" t="str">
        <x:v>Государственное бюджетное общеобразовательное учреждение города Москвы «Школа № 1206»</x:v>
      </x:c>
      <x:c r="C94" s="3" t="str">
        <x:v>7,9 классы</x:v>
      </x:c>
      <x:c r="D94" s="3" t="str">
        <x:v>Пр-735</x:v>
      </x:c>
      <x:c r="E94" s="3" t="n">
        <x:v>33</x:v>
      </x:c>
      <x:c r="F94" s="10" t="str">
        <x:f>IFERROR(HYPERLINK("https://www.mgpu.ru/wp-content/uploads/2026/09/15.09.2026-Pr-735-shkoly-proektov_vertikali-.pdf#page=33","https://www.mgpu.ru/wp-content/uploads/2026/09/15.09.2026-Pr-735-shkoly-proektov_vertikali-.pdf#page=33"),"https://www.mgpu.ru/wp-content/uploads/2026/09/15.09.2026-Pr-735-shkoly-proektov_vertikali-.pdf#page=33")</x:f>
        <x:v>https://www.mgpu.ru/wp-content/uploads/2026/09/15.09.2026-Pr-735-shkoly-proektov_vertikali-.pdf#page=33</x:v>
      </x:c>
    </x:row>
    <x:row r="95" ht="64" customHeight="1">
      <x:c r="A95" s="3" t="str">
        <x:v>Математическая вертикаль</x:v>
      </x:c>
      <x:c r="B95" s="3" t="str">
        <x:v>Государственное бюджетное общеобразовательное учреждение города Москвы «Школа № 1207»</x:v>
      </x:c>
      <x:c r="C95" s="3" t="str">
        <x:v>7,8,9 классы</x:v>
      </x:c>
      <x:c r="D95" s="3" t="str">
        <x:v>Пр-735</x:v>
      </x:c>
      <x:c r="E95" s="3" t="n">
        <x:v>33</x:v>
      </x:c>
      <x:c r="F95" s="10" t="str">
        <x:f>IFERROR(HYPERLINK("https://www.mgpu.ru/wp-content/uploads/2026/09/15.09.2026-Pr-735-shkoly-proektov_vertikali-.pdf#page=33","https://www.mgpu.ru/wp-content/uploads/2026/09/15.09.2026-Pr-735-shkoly-proektov_vertikali-.pdf#page=33"),"https://www.mgpu.ru/wp-content/uploads/2026/09/15.09.2026-Pr-735-shkoly-proektov_vertikali-.pdf#page=33")</x:f>
        <x:v>https://www.mgpu.ru/wp-content/uploads/2026/09/15.09.2026-Pr-735-shkoly-proektov_vertikali-.pdf#page=33</x:v>
      </x:c>
    </x:row>
    <x:row r="96" ht="64" customHeight="1">
      <x:c r="A96" s="3" t="str">
        <x:v>Математическая вертикаль</x:v>
      </x:c>
      <x:c r="B96" s="3" t="str">
        <x:v>Государственное бюджетное общеобразовательное учреждение города Москвы «Школа № 1208 имени Героя Советского Союза М.С. Шумилова»</x:v>
      </x:c>
      <x:c r="C96" s="3" t="str">
        <x:v>8,9 классы</x:v>
      </x:c>
      <x:c r="D96" s="3" t="str">
        <x:v>Пр-735</x:v>
      </x:c>
      <x:c r="E96" s="3" t="n">
        <x:v>34</x:v>
      </x:c>
      <x:c r="F96" s="10" t="str">
        <x:f>IFERROR(HYPERLINK("https://www.mgpu.ru/wp-content/uploads/2026/09/15.09.2026-Pr-735-shkoly-proektov_vertikali-.pdf#page=34","https://www.mgpu.ru/wp-content/uploads/2026/09/15.09.2026-Pr-735-shkoly-proektov_vertikali-.pdf#page=34"),"https://www.mgpu.ru/wp-content/uploads/2026/09/15.09.2026-Pr-735-shkoly-proektov_vertikali-.pdf#page=34")</x:f>
        <x:v>https://www.mgpu.ru/wp-content/uploads/2026/09/15.09.2026-Pr-735-shkoly-proektov_vertikali-.pdf#page=34</x:v>
      </x:c>
    </x:row>
    <x:row r="97" ht="64" customHeight="1">
      <x:c r="A97" s="3" t="str">
        <x:v>Математическая вертикаль</x:v>
      </x:c>
      <x:c r="B97" s="3" t="str">
        <x:v>Государственное бюджетное общеобразовательное учреждение города Москвы «Школа № 1210»</x:v>
      </x:c>
      <x:c r="C97" s="3" t="str">
        <x:v>7,8,9 классы</x:v>
      </x:c>
      <x:c r="D97" s="3" t="str">
        <x:v>Пр-735</x:v>
      </x:c>
      <x:c r="E97" s="3" t="n">
        <x:v>34</x:v>
      </x:c>
      <x:c r="F97" s="10" t="str">
        <x:f>IFERROR(HYPERLINK("https://www.mgpu.ru/wp-content/uploads/2026/09/15.09.2026-Pr-735-shkoly-proektov_vertikali-.pdf#page=34","https://www.mgpu.ru/wp-content/uploads/2026/09/15.09.2026-Pr-735-shkoly-proektov_vertikali-.pdf#page=34"),"https://www.mgpu.ru/wp-content/uploads/2026/09/15.09.2026-Pr-735-shkoly-proektov_vertikali-.pdf#page=34")</x:f>
        <x:v>https://www.mgpu.ru/wp-content/uploads/2026/09/15.09.2026-Pr-735-shkoly-proektov_vertikali-.pdf#page=34</x:v>
      </x:c>
    </x:row>
    <x:row r="98" ht="64" customHeight="1">
      <x:c r="A98" s="3" t="str">
        <x:v>Математическая вертикаль</x:v>
      </x:c>
      <x:c r="B98" s="3" t="str">
        <x:v>Государственное бюджетное общеобразовательное учреждение города Москвы «Школа № 1212 Щукино»</x:v>
      </x:c>
      <x:c r="C98" s="3" t="str">
        <x:v>8,9 классы</x:v>
      </x:c>
      <x:c r="D98" s="3" t="str">
        <x:v>Пр-735</x:v>
      </x:c>
      <x:c r="E98" s="3" t="n">
        <x:v>34</x:v>
      </x:c>
      <x:c r="F98" s="10" t="str">
        <x:f>IFERROR(HYPERLINK("https://www.mgpu.ru/wp-content/uploads/2026/09/15.09.2026-Pr-735-shkoly-proektov_vertikali-.pdf#page=34","https://www.mgpu.ru/wp-content/uploads/2026/09/15.09.2026-Pr-735-shkoly-proektov_vertikali-.pdf#page=34"),"https://www.mgpu.ru/wp-content/uploads/2026/09/15.09.2026-Pr-735-shkoly-proektov_vertikali-.pdf#page=34")</x:f>
        <x:v>https://www.mgpu.ru/wp-content/uploads/2026/09/15.09.2026-Pr-735-shkoly-proektov_vertikali-.pdf#page=34</x:v>
      </x:c>
    </x:row>
    <x:row r="99" ht="64" customHeight="1">
      <x:c r="A99" s="3" t="str">
        <x:v>Математическая вертикаль</x:v>
      </x:c>
      <x:c r="B99" s="3" t="str">
        <x:v>Государственное бюджетное общеобразовательное учреждение города Москвы «Школа № 1212»</x:v>
      </x:c>
      <x:c r="C99" s="3" t="str">
        <x:v>7,8,9 классы</x:v>
      </x:c>
      <x:c r="D99" s="3" t="str">
        <x:v>Пр-735</x:v>
      </x:c>
      <x:c r="E99" s="3" t="n">
        <x:v>34</x:v>
      </x:c>
      <x:c r="F99" s="10" t="str">
        <x:f>IFERROR(HYPERLINK("https://www.mgpu.ru/wp-content/uploads/2026/09/15.09.2026-Pr-735-shkoly-proektov_vertikali-.pdf#page=34","https://www.mgpu.ru/wp-content/uploads/2026/09/15.09.2026-Pr-735-shkoly-proektov_vertikali-.pdf#page=34"),"https://www.mgpu.ru/wp-content/uploads/2026/09/15.09.2026-Pr-735-shkoly-proektov_vertikali-.pdf#page=34")</x:f>
        <x:v>https://www.mgpu.ru/wp-content/uploads/2026/09/15.09.2026-Pr-735-shkoly-proektov_vertikali-.pdf#page=34</x:v>
      </x:c>
    </x:row>
    <x:row r="100" ht="64" customHeight="1">
      <x:c r="A100" s="3" t="str">
        <x:v>Математическая вертикаль</x:v>
      </x:c>
      <x:c r="B100" s="3" t="str">
        <x:v>Государственное бюджетное общеобразовательное учреждение города Москвы «Школа № 1213»</x:v>
      </x:c>
      <x:c r="C100" s="3" t="str">
        <x:v>8,9 классы</x:v>
      </x:c>
      <x:c r="D100" s="3" t="str">
        <x:v>Пр-735</x:v>
      </x:c>
      <x:c r="E100" s="3" t="n">
        <x:v>34</x:v>
      </x:c>
      <x:c r="F100" s="10" t="str">
        <x:f>IFERROR(HYPERLINK("https://www.mgpu.ru/wp-content/uploads/2026/09/15.09.2026-Pr-735-shkoly-proektov_vertikali-.pdf#page=34","https://www.mgpu.ru/wp-content/uploads/2026/09/15.09.2026-Pr-735-shkoly-proektov_vertikali-.pdf#page=34"),"https://www.mgpu.ru/wp-content/uploads/2026/09/15.09.2026-Pr-735-shkoly-proektov_vertikali-.pdf#page=34")</x:f>
        <x:v>https://www.mgpu.ru/wp-content/uploads/2026/09/15.09.2026-Pr-735-shkoly-proektov_vertikali-.pdf#page=34</x:v>
      </x:c>
    </x:row>
    <x:row r="101" ht="64" customHeight="1">
      <x:c r="A101" s="3" t="str">
        <x:v>Математическая вертикаль</x:v>
      </x:c>
      <x:c r="B101" s="3" t="str">
        <x:v>Государственное бюджетное общеобразовательное учреждение города Москвы «Школа № 1220»</x:v>
      </x:c>
      <x:c r="C101" s="3" t="str">
        <x:v>8,9 классы</x:v>
      </x:c>
      <x:c r="D101" s="3" t="str">
        <x:v>Пр-735</x:v>
      </x:c>
      <x:c r="E101" s="3" t="n">
        <x:v>34</x:v>
      </x:c>
      <x:c r="F101" s="10" t="str">
        <x:f>IFERROR(HYPERLINK("https://www.mgpu.ru/wp-content/uploads/2026/09/15.09.2026-Pr-735-shkoly-proektov_vertikali-.pdf#page=34","https://www.mgpu.ru/wp-content/uploads/2026/09/15.09.2026-Pr-735-shkoly-proektov_vertikali-.pdf#page=34"),"https://www.mgpu.ru/wp-content/uploads/2026/09/15.09.2026-Pr-735-shkoly-proektov_vertikali-.pdf#page=34")</x:f>
        <x:v>https://www.mgpu.ru/wp-content/uploads/2026/09/15.09.2026-Pr-735-shkoly-proektov_vertikali-.pdf#page=34</x:v>
      </x:c>
    </x:row>
    <x:row r="102" ht="64" customHeight="1">
      <x:c r="A102" s="3" t="str">
        <x:v>Математическая вертикаль</x:v>
      </x:c>
      <x:c r="B102" s="3" t="str">
        <x:v>Государственное бюджетное общеобразовательное учреждение города Москвы «Школа № 1222 имени Маршала Советского Союза И.Х. Баграмяна»</x:v>
      </x:c>
      <x:c r="C102" s="3" t="str">
        <x:v>7,9 классы</x:v>
      </x:c>
      <x:c r="D102" s="3" t="str">
        <x:v>Пр-735</x:v>
      </x:c>
      <x:c r="E102" s="3" t="n">
        <x:v>34</x:v>
      </x:c>
      <x:c r="F102" s="10" t="str">
        <x:f>IFERROR(HYPERLINK("https://www.mgpu.ru/wp-content/uploads/2026/09/15.09.2026-Pr-735-shkoly-proektov_vertikali-.pdf#page=34","https://www.mgpu.ru/wp-content/uploads/2026/09/15.09.2026-Pr-735-shkoly-proektov_vertikali-.pdf#page=34"),"https://www.mgpu.ru/wp-content/uploads/2026/09/15.09.2026-Pr-735-shkoly-proektov_vertikali-.pdf#page=34")</x:f>
        <x:v>https://www.mgpu.ru/wp-content/uploads/2026/09/15.09.2026-Pr-735-shkoly-proektov_vertikali-.pdf#page=34</x:v>
      </x:c>
    </x:row>
    <x:row r="103" ht="64" customHeight="1">
      <x:c r="A103" s="3" t="str">
        <x:v>Математическая вертикаль</x:v>
      </x:c>
      <x:c r="B103" s="3" t="str">
        <x:v>Государственное бюджетное общеобразовательное учреждение города Москвы «Школа № 1223»</x:v>
      </x:c>
      <x:c r="C103" s="3" t="str">
        <x:v>7,8,9 классы</x:v>
      </x:c>
      <x:c r="D103" s="3" t="str">
        <x:v>Пр-735</x:v>
      </x:c>
      <x:c r="E103" s="3" t="n">
        <x:v>34</x:v>
      </x:c>
      <x:c r="F103" s="10" t="str">
        <x:f>IFERROR(HYPERLINK("https://www.mgpu.ru/wp-content/uploads/2026/09/15.09.2026-Pr-735-shkoly-proektov_vertikali-.pdf#page=34","https://www.mgpu.ru/wp-content/uploads/2026/09/15.09.2026-Pr-735-shkoly-proektov_vertikali-.pdf#page=34"),"https://www.mgpu.ru/wp-content/uploads/2026/09/15.09.2026-Pr-735-shkoly-proektov_vertikali-.pdf#page=34")</x:f>
        <x:v>https://www.mgpu.ru/wp-content/uploads/2026/09/15.09.2026-Pr-735-shkoly-proektov_vertikali-.pdf#page=34</x:v>
      </x:c>
    </x:row>
    <x:row r="104" ht="64" customHeight="1">
      <x:c r="A104" s="3" t="str">
        <x:v>Математическая вертикаль</x:v>
      </x:c>
      <x:c r="B104" s="3" t="str">
        <x:v>Государственное бюджетное общеобразовательное учреждение города Москвы «Школа № 1228 «Лефортово»</x:v>
      </x:c>
      <x:c r="C104" s="3" t="str">
        <x:v>7,8 классы</x:v>
      </x:c>
      <x:c r="D104" s="3" t="str">
        <x:v>Пр-735</x:v>
      </x:c>
      <x:c r="E104" s="3" t="n">
        <x:v>34</x:v>
      </x:c>
      <x:c r="F104" s="10" t="str">
        <x:f>IFERROR(HYPERLINK("https://www.mgpu.ru/wp-content/uploads/2026/09/15.09.2026-Pr-735-shkoly-proektov_vertikali-.pdf#page=34","https://www.mgpu.ru/wp-content/uploads/2026/09/15.09.2026-Pr-735-shkoly-proektov_vertikali-.pdf#page=34"),"https://www.mgpu.ru/wp-content/uploads/2026/09/15.09.2026-Pr-735-shkoly-proektov_vertikali-.pdf#page=34")</x:f>
        <x:v>https://www.mgpu.ru/wp-content/uploads/2026/09/15.09.2026-Pr-735-shkoly-proektov_vertikali-.pdf#page=34</x:v>
      </x:c>
    </x:row>
    <x:row r="105" ht="64" customHeight="1">
      <x:c r="A105" s="3" t="str">
        <x:v>Математическая вертикаль</x:v>
      </x:c>
      <x:c r="B105" s="3" t="str">
        <x:v>Государственное бюджетное общеобразовательное учреждение города Москвы «Школа № 1231 имени В.Д. Поленова»</x:v>
      </x:c>
      <x:c r="C105" s="3" t="str">
        <x:v>7,8,9 классы</x:v>
      </x:c>
      <x:c r="D105" s="3" t="str">
        <x:v>Пр-735</x:v>
      </x:c>
      <x:c r="E105" s="3" t="n">
        <x:v>34</x:v>
      </x:c>
      <x:c r="F105" s="10" t="str">
        <x:f>IFERROR(HYPERLINK("https://www.mgpu.ru/wp-content/uploads/2026/09/15.09.2026-Pr-735-shkoly-proektov_vertikali-.pdf#page=34","https://www.mgpu.ru/wp-content/uploads/2026/09/15.09.2026-Pr-735-shkoly-proektov_vertikali-.pdf#page=34"),"https://www.mgpu.ru/wp-content/uploads/2026/09/15.09.2026-Pr-735-shkoly-proektov_vertikali-.pdf#page=34")</x:f>
        <x:v>https://www.mgpu.ru/wp-content/uploads/2026/09/15.09.2026-Pr-735-shkoly-proektov_vertikali-.pdf#page=34</x:v>
      </x:c>
    </x:row>
    <x:row r="106" ht="64" customHeight="1">
      <x:c r="A106" s="3" t="str">
        <x:v>Математическая вертикаль</x:v>
      </x:c>
      <x:c r="B106" s="3" t="str">
        <x:v>Государственное бюджетное общеобразовательное учреждение города Москвы «Школа № 1234»</x:v>
      </x:c>
      <x:c r="C106" s="3" t="str">
        <x:v>7,8,9 классы</x:v>
      </x:c>
      <x:c r="D106" s="3" t="str">
        <x:v>Пр-735</x:v>
      </x:c>
      <x:c r="E106" s="3" t="n">
        <x:v>34</x:v>
      </x:c>
      <x:c r="F106" s="10" t="str">
        <x:f>IFERROR(HYPERLINK("https://www.mgpu.ru/wp-content/uploads/2026/09/15.09.2026-Pr-735-shkoly-proektov_vertikali-.pdf#page=34","https://www.mgpu.ru/wp-content/uploads/2026/09/15.09.2026-Pr-735-shkoly-proektov_vertikali-.pdf#page=34"),"https://www.mgpu.ru/wp-content/uploads/2026/09/15.09.2026-Pr-735-shkoly-proektov_vertikali-.pdf#page=34")</x:f>
        <x:v>https://www.mgpu.ru/wp-content/uploads/2026/09/15.09.2026-Pr-735-shkoly-proektov_vertikali-.pdf#page=34</x:v>
      </x:c>
    </x:row>
    <x:row r="107" ht="64" customHeight="1">
      <x:c r="A107" s="3" t="str">
        <x:v>Математическая вертикаль</x:v>
      </x:c>
      <x:c r="B107" s="3" t="str">
        <x:v>Государственное бюджетное общеобразовательное учреждение города Москвы «Школа № 1236 имени С.В. Милашенкова»</x:v>
      </x:c>
      <x:c r="C107" s="3" t="str">
        <x:v>7,8,9 классы</x:v>
      </x:c>
      <x:c r="D107" s="3" t="str">
        <x:v>Пр-735</x:v>
      </x:c>
      <x:c r="E107" s="3" t="n">
        <x:v>34</x:v>
      </x:c>
      <x:c r="F107" s="10" t="str">
        <x:f>IFERROR(HYPERLINK("https://www.mgpu.ru/wp-content/uploads/2026/09/15.09.2026-Pr-735-shkoly-proektov_vertikali-.pdf#page=34","https://www.mgpu.ru/wp-content/uploads/2026/09/15.09.2026-Pr-735-shkoly-proektov_vertikali-.pdf#page=34"),"https://www.mgpu.ru/wp-content/uploads/2026/09/15.09.2026-Pr-735-shkoly-proektov_vertikali-.pdf#page=34")</x:f>
        <x:v>https://www.mgpu.ru/wp-content/uploads/2026/09/15.09.2026-Pr-735-shkoly-proektov_vertikali-.pdf#page=34</x:v>
      </x:c>
    </x:row>
    <x:row r="108" ht="64" customHeight="1">
      <x:c r="A108" s="3" t="str">
        <x:v>Математическая вертикаль</x:v>
      </x:c>
      <x:c r="B108" s="3" t="str">
        <x:v>Государственное бюджетное общеобразовательное учреждение города Москвы «Школа № 1238»</x:v>
      </x:c>
      <x:c r="C108" s="3" t="str">
        <x:v>7,8,9 классы</x:v>
      </x:c>
      <x:c r="D108" s="3" t="str">
        <x:v>Пр-735</x:v>
      </x:c>
      <x:c r="E108" s="3" t="n">
        <x:v>34</x:v>
      </x:c>
      <x:c r="F108" s="10" t="str">
        <x:f>IFERROR(HYPERLINK("https://www.mgpu.ru/wp-content/uploads/2026/09/15.09.2026-Pr-735-shkoly-proektov_vertikali-.pdf#page=34","https://www.mgpu.ru/wp-content/uploads/2026/09/15.09.2026-Pr-735-shkoly-proektov_vertikali-.pdf#page=34"),"https://www.mgpu.ru/wp-content/uploads/2026/09/15.09.2026-Pr-735-shkoly-proektov_vertikali-.pdf#page=34")</x:f>
        <x:v>https://www.mgpu.ru/wp-content/uploads/2026/09/15.09.2026-Pr-735-shkoly-proektov_vertikali-.pdf#page=34</x:v>
      </x:c>
    </x:row>
    <x:row r="109" ht="64" customHeight="1">
      <x:c r="A109" s="3" t="str">
        <x:v>Математическая вертикаль</x:v>
      </x:c>
      <x:c r="B109" s="3" t="str">
        <x:v>Государственное бюджетное общеобразовательное учреждение города Москвы «Школа № 1239»</x:v>
      </x:c>
      <x:c r="C109" s="3" t="str">
        <x:v>7 класс</x:v>
      </x:c>
      <x:c r="D109" s="3" t="str">
        <x:v>Пр-735</x:v>
      </x:c>
      <x:c r="E109" s="3" t="n">
        <x:v>34</x:v>
      </x:c>
      <x:c r="F109" s="10" t="str">
        <x:f>IFERROR(HYPERLINK("https://www.mgpu.ru/wp-content/uploads/2026/09/15.09.2026-Pr-735-shkoly-proektov_vertikali-.pdf#page=34","https://www.mgpu.ru/wp-content/uploads/2026/09/15.09.2026-Pr-735-shkoly-proektov_vertikali-.pdf#page=34"),"https://www.mgpu.ru/wp-content/uploads/2026/09/15.09.2026-Pr-735-shkoly-proektov_vertikali-.pdf#page=34")</x:f>
        <x:v>https://www.mgpu.ru/wp-content/uploads/2026/09/15.09.2026-Pr-735-shkoly-proektov_vertikali-.pdf#page=34</x:v>
      </x:c>
    </x:row>
    <x:row r="110" ht="64" customHeight="1">
      <x:c r="A110" s="3" t="str">
        <x:v>Математическая вертикаль</x:v>
      </x:c>
      <x:c r="B110" s="3" t="str">
        <x:v>Государственное бюджетное общеобразовательное учреждение города Москвы «Школа № 1241 «На Красной Пресне»</x:v>
      </x:c>
      <x:c r="C110" s="3" t="str">
        <x:v>7,8,9 классы</x:v>
      </x:c>
      <x:c r="D110" s="3" t="str">
        <x:v>Пр-735</x:v>
      </x:c>
      <x:c r="E110" s="3" t="n">
        <x:v>34</x:v>
      </x:c>
      <x:c r="F110" s="10" t="str">
        <x:f>IFERROR(HYPERLINK("https://www.mgpu.ru/wp-content/uploads/2026/09/15.09.2026-Pr-735-shkoly-proektov_vertikali-.pdf#page=34","https://www.mgpu.ru/wp-content/uploads/2026/09/15.09.2026-Pr-735-shkoly-proektov_vertikali-.pdf#page=34"),"https://www.mgpu.ru/wp-content/uploads/2026/09/15.09.2026-Pr-735-shkoly-proektov_vertikali-.pdf#page=34")</x:f>
        <x:v>https://www.mgpu.ru/wp-content/uploads/2026/09/15.09.2026-Pr-735-shkoly-proektov_vertikali-.pdf#page=34</x:v>
      </x:c>
    </x:row>
    <x:row r="111" ht="64" customHeight="1">
      <x:c r="A111" s="3" t="str">
        <x:v>Математическая вертикаль</x:v>
      </x:c>
      <x:c r="B111" s="3" t="str">
        <x:v>Государственное бюджетное общеобразовательное учреждение города Москвы «Школа № 1245»</x:v>
      </x:c>
      <x:c r="C111" s="3" t="str">
        <x:v>7,8,9 классы</x:v>
      </x:c>
      <x:c r="D111" s="3" t="str">
        <x:v>Пр-735</x:v>
      </x:c>
      <x:c r="E111" s="3" t="n">
        <x:v>34</x:v>
      </x:c>
      <x:c r="F111" s="10" t="str">
        <x:f>IFERROR(HYPERLINK("https://www.mgpu.ru/wp-content/uploads/2026/09/15.09.2026-Pr-735-shkoly-proektov_vertikali-.pdf#page=34","https://www.mgpu.ru/wp-content/uploads/2026/09/15.09.2026-Pr-735-shkoly-proektov_vertikali-.pdf#page=34"),"https://www.mgpu.ru/wp-content/uploads/2026/09/15.09.2026-Pr-735-shkoly-proektov_vertikali-.pdf#page=34")</x:f>
        <x:v>https://www.mgpu.ru/wp-content/uploads/2026/09/15.09.2026-Pr-735-shkoly-proektov_vertikali-.pdf#page=34</x:v>
      </x:c>
    </x:row>
    <x:row r="112" ht="64" customHeight="1">
      <x:c r="A112" s="3" t="str">
        <x:v>Математическая вертикаль</x:v>
      </x:c>
      <x:c r="B112" s="3" t="str">
        <x:v>Государственное бюджетное общеобразовательное учреждение города Москвы «Школа № 1246»</x:v>
      </x:c>
      <x:c r="C112" s="3" t="str">
        <x:v>7,8,9 классы</x:v>
      </x:c>
      <x:c r="D112" s="3" t="str">
        <x:v>Пр-735</x:v>
      </x:c>
      <x:c r="E112" s="3" t="n">
        <x:v>34</x:v>
      </x:c>
      <x:c r="F112" s="10" t="str">
        <x:f>IFERROR(HYPERLINK("https://www.mgpu.ru/wp-content/uploads/2026/09/15.09.2026-Pr-735-shkoly-proektov_vertikali-.pdf#page=34","https://www.mgpu.ru/wp-content/uploads/2026/09/15.09.2026-Pr-735-shkoly-proektov_vertikali-.pdf#page=34"),"https://www.mgpu.ru/wp-content/uploads/2026/09/15.09.2026-Pr-735-shkoly-proektov_vertikali-.pdf#page=34")</x:f>
        <x:v>https://www.mgpu.ru/wp-content/uploads/2026/09/15.09.2026-Pr-735-shkoly-proektov_vertikali-.pdf#page=34</x:v>
      </x:c>
    </x:row>
    <x:row r="113" ht="64" customHeight="1">
      <x:c r="A113" s="3" t="str">
        <x:v>Математическая вертикаль</x:v>
      </x:c>
      <x:c r="B113" s="3" t="str">
        <x:v>Государственное бюджетное общеобразовательное учреждение города Москвы «Школа № 1248»</x:v>
      </x:c>
      <x:c r="C113" s="3" t="str">
        <x:v>7,8,9 классы</x:v>
      </x:c>
      <x:c r="D113" s="3" t="str">
        <x:v>Пр-735</x:v>
      </x:c>
      <x:c r="E113" s="3" t="n">
        <x:v>35</x:v>
      </x:c>
      <x:c r="F113" s="10" t="str">
        <x:f>IFERROR(HYPERLINK("https://www.mgpu.ru/wp-content/uploads/2026/09/15.09.2026-Pr-735-shkoly-proektov_vertikali-.pdf#page=35","https://www.mgpu.ru/wp-content/uploads/2026/09/15.09.2026-Pr-735-shkoly-proektov_vertikali-.pdf#page=35"),"https://www.mgpu.ru/wp-content/uploads/2026/09/15.09.2026-Pr-735-shkoly-proektov_vertikali-.pdf#page=35")</x:f>
        <x:v>https://www.mgpu.ru/wp-content/uploads/2026/09/15.09.2026-Pr-735-shkoly-proektov_vertikali-.pdf#page=35</x:v>
      </x:c>
    </x:row>
    <x:row r="114" ht="64" customHeight="1">
      <x:c r="A114" s="3" t="str">
        <x:v>Математическая вертикаль</x:v>
      </x:c>
      <x:c r="B114" s="3" t="str">
        <x:v>Государственное бюджетное общеобразовательное учреждение города Москвы «Школа № 1249»</x:v>
      </x:c>
      <x:c r="C114" s="3" t="str">
        <x:v>9 класс</x:v>
      </x:c>
      <x:c r="D114" s="3" t="str">
        <x:v>Пр-735</x:v>
      </x:c>
      <x:c r="E114" s="3" t="n">
        <x:v>35</x:v>
      </x:c>
      <x:c r="F114" s="10" t="str">
        <x:f>IFERROR(HYPERLINK("https://www.mgpu.ru/wp-content/uploads/2026/09/15.09.2026-Pr-735-shkoly-proektov_vertikali-.pdf#page=35","https://www.mgpu.ru/wp-content/uploads/2026/09/15.09.2026-Pr-735-shkoly-proektov_vertikali-.pdf#page=35"),"https://www.mgpu.ru/wp-content/uploads/2026/09/15.09.2026-Pr-735-shkoly-proektov_vertikali-.pdf#page=35")</x:f>
        <x:v>https://www.mgpu.ru/wp-content/uploads/2026/09/15.09.2026-Pr-735-shkoly-proektov_vertikali-.pdf#page=35</x:v>
      </x:c>
    </x:row>
    <x:row r="115" ht="64" customHeight="1">
      <x:c r="A115" s="3" t="str">
        <x:v>Математическая вертикаль</x:v>
      </x:c>
      <x:c r="B115" s="3" t="str">
        <x:v>Государственное бюджетное общеобразовательное учреждение города Москвы «Школа № 1250»</x:v>
      </x:c>
      <x:c r="C115" s="3" t="str">
        <x:v>7,8 классы</x:v>
      </x:c>
      <x:c r="D115" s="3" t="str">
        <x:v>Пр-735</x:v>
      </x:c>
      <x:c r="E115" s="3" t="n">
        <x:v>35</x:v>
      </x:c>
      <x:c r="F115" s="10" t="str">
        <x:f>IFERROR(HYPERLINK("https://www.mgpu.ru/wp-content/uploads/2026/09/15.09.2026-Pr-735-shkoly-proektov_vertikali-.pdf#page=35","https://www.mgpu.ru/wp-content/uploads/2026/09/15.09.2026-Pr-735-shkoly-proektov_vertikali-.pdf#page=35"),"https://www.mgpu.ru/wp-content/uploads/2026/09/15.09.2026-Pr-735-shkoly-proektov_vertikali-.pdf#page=35")</x:f>
        <x:v>https://www.mgpu.ru/wp-content/uploads/2026/09/15.09.2026-Pr-735-shkoly-proektov_vertikali-.pdf#page=35</x:v>
      </x:c>
    </x:row>
    <x:row r="116" ht="64" customHeight="1">
      <x:c r="A116" s="3" t="str">
        <x:v>Математическая вертикаль</x:v>
      </x:c>
      <x:c r="B116" s="3" t="str">
        <x:v>Государственное бюджетное общеобразовательное учреждение города Москвы «Школа № 1251 имени генерала Шарля де Голля»</x:v>
      </x:c>
      <x:c r="C116" s="3" t="str">
        <x:v>7,8,9 классы</x:v>
      </x:c>
      <x:c r="D116" s="3" t="str">
        <x:v>Пр-735</x:v>
      </x:c>
      <x:c r="E116" s="3" t="n">
        <x:v>35</x:v>
      </x:c>
      <x:c r="F116" s="10" t="str">
        <x:f>IFERROR(HYPERLINK("https://www.mgpu.ru/wp-content/uploads/2026/09/15.09.2026-Pr-735-shkoly-proektov_vertikali-.pdf#page=35","https://www.mgpu.ru/wp-content/uploads/2026/09/15.09.2026-Pr-735-shkoly-proektov_vertikali-.pdf#page=35"),"https://www.mgpu.ru/wp-content/uploads/2026/09/15.09.2026-Pr-735-shkoly-proektov_vertikali-.pdf#page=35")</x:f>
        <x:v>https://www.mgpu.ru/wp-content/uploads/2026/09/15.09.2026-Pr-735-shkoly-proektov_vertikali-.pdf#page=35</x:v>
      </x:c>
    </x:row>
    <x:row r="117" ht="64" customHeight="1">
      <x:c r="A117" s="3" t="str">
        <x:v>Математическая вертикаль</x:v>
      </x:c>
      <x:c r="B117" s="3" t="str">
        <x:v>Государственное бюджетное общеобразовательное учреждение города Москвы «Школа № 1252 имени Сервантеса»</x:v>
      </x:c>
      <x:c r="C117" s="3" t="str">
        <x:v>7,8,9 классы</x:v>
      </x:c>
      <x:c r="D117" s="3" t="str">
        <x:v>Пр-735</x:v>
      </x:c>
      <x:c r="E117" s="3" t="n">
        <x:v>35</x:v>
      </x:c>
      <x:c r="F117" s="10" t="str">
        <x:f>IFERROR(HYPERLINK("https://www.mgpu.ru/wp-content/uploads/2026/09/15.09.2026-Pr-735-shkoly-proektov_vertikali-.pdf#page=35","https://www.mgpu.ru/wp-content/uploads/2026/09/15.09.2026-Pr-735-shkoly-proektov_vertikali-.pdf#page=35"),"https://www.mgpu.ru/wp-content/uploads/2026/09/15.09.2026-Pr-735-shkoly-proektov_vertikali-.pdf#page=35")</x:f>
        <x:v>https://www.mgpu.ru/wp-content/uploads/2026/09/15.09.2026-Pr-735-shkoly-proektov_vertikali-.pdf#page=35</x:v>
      </x:c>
    </x:row>
    <x:row r="118" ht="64" customHeight="1">
      <x:c r="A118" s="3" t="str">
        <x:v>Математическая вертикаль</x:v>
      </x:c>
      <x:c r="B118" s="3" t="str">
        <x:v>Государственное бюджетное общеобразовательное учреждение города Москвы «Школа № 1253»</x:v>
      </x:c>
      <x:c r="C118" s="3" t="str">
        <x:v>7,8,9 классы</x:v>
      </x:c>
      <x:c r="D118" s="3" t="str">
        <x:v>Пр-735</x:v>
      </x:c>
      <x:c r="E118" s="3" t="n">
        <x:v>35</x:v>
      </x:c>
      <x:c r="F118" s="10" t="str">
        <x:f>IFERROR(HYPERLINK("https://www.mgpu.ru/wp-content/uploads/2026/09/15.09.2026-Pr-735-shkoly-proektov_vertikali-.pdf#page=35","https://www.mgpu.ru/wp-content/uploads/2026/09/15.09.2026-Pr-735-shkoly-proektov_vertikali-.pdf#page=35"),"https://www.mgpu.ru/wp-content/uploads/2026/09/15.09.2026-Pr-735-shkoly-proektov_vertikali-.pdf#page=35")</x:f>
        <x:v>https://www.mgpu.ru/wp-content/uploads/2026/09/15.09.2026-Pr-735-shkoly-proektov_vertikali-.pdf#page=35</x:v>
      </x:c>
    </x:row>
    <x:row r="119" ht="64" customHeight="1">
      <x:c r="A119" s="3" t="str">
        <x:v>Математическая вертикаль</x:v>
      </x:c>
      <x:c r="B119" s="3" t="str">
        <x:v>Государственное бюджетное общеобразовательное учреждение города Москвы «Школа № 1257»</x:v>
      </x:c>
      <x:c r="C119" s="3" t="str">
        <x:v>7,8,9 классы</x:v>
      </x:c>
      <x:c r="D119" s="3" t="str">
        <x:v>Пр-735</x:v>
      </x:c>
      <x:c r="E119" s="3" t="n">
        <x:v>35</x:v>
      </x:c>
      <x:c r="F119" s="10" t="str">
        <x:f>IFERROR(HYPERLINK("https://www.mgpu.ru/wp-content/uploads/2026/09/15.09.2026-Pr-735-shkoly-proektov_vertikali-.pdf#page=35","https://www.mgpu.ru/wp-content/uploads/2026/09/15.09.2026-Pr-735-shkoly-proektov_vertikali-.pdf#page=35"),"https://www.mgpu.ru/wp-content/uploads/2026/09/15.09.2026-Pr-735-shkoly-proektov_vertikali-.pdf#page=35")</x:f>
        <x:v>https://www.mgpu.ru/wp-content/uploads/2026/09/15.09.2026-Pr-735-shkoly-proektov_vertikali-.pdf#page=35</x:v>
      </x:c>
    </x:row>
    <x:row r="120" ht="64" customHeight="1">
      <x:c r="A120" s="3" t="str">
        <x:v>Математическая вертикаль</x:v>
      </x:c>
      <x:c r="B120" s="3" t="str">
        <x:v>Государственное бюджетное общеобразовательное учреждение города Москвы «Школа № 1259»</x:v>
      </x:c>
      <x:c r="C120" s="3" t="str">
        <x:v>7,8,9 классы</x:v>
      </x:c>
      <x:c r="D120" s="3" t="str">
        <x:v>Пр-735</x:v>
      </x:c>
      <x:c r="E120" s="3" t="n">
        <x:v>35</x:v>
      </x:c>
      <x:c r="F120" s="10" t="str">
        <x:f>IFERROR(HYPERLINK("https://www.mgpu.ru/wp-content/uploads/2026/09/15.09.2026-Pr-735-shkoly-proektov_vertikali-.pdf#page=35","https://www.mgpu.ru/wp-content/uploads/2026/09/15.09.2026-Pr-735-shkoly-proektov_vertikali-.pdf#page=35"),"https://www.mgpu.ru/wp-content/uploads/2026/09/15.09.2026-Pr-735-shkoly-proektov_vertikali-.pdf#page=35")</x:f>
        <x:v>https://www.mgpu.ru/wp-content/uploads/2026/09/15.09.2026-Pr-735-shkoly-proektov_vertikali-.pdf#page=35</x:v>
      </x:c>
    </x:row>
    <x:row r="121" ht="64" customHeight="1">
      <x:c r="A121" s="3" t="str">
        <x:v>Математическая вертикаль</x:v>
      </x:c>
      <x:c r="B121" s="3" t="str">
        <x:v>Государственное бюджетное общеобразовательное учреждение города Москвы «Школа № 1265»</x:v>
      </x:c>
      <x:c r="C121" s="3" t="str">
        <x:v>8 класс</x:v>
      </x:c>
      <x:c r="D121" s="3" t="str">
        <x:v>Пр-735</x:v>
      </x:c>
      <x:c r="E121" s="3" t="n">
        <x:v>35</x:v>
      </x:c>
      <x:c r="F121" s="10" t="str">
        <x:f>IFERROR(HYPERLINK("https://www.mgpu.ru/wp-content/uploads/2026/09/15.09.2026-Pr-735-shkoly-proektov_vertikali-.pdf#page=35","https://www.mgpu.ru/wp-content/uploads/2026/09/15.09.2026-Pr-735-shkoly-proektov_vertikali-.pdf#page=35"),"https://www.mgpu.ru/wp-content/uploads/2026/09/15.09.2026-Pr-735-shkoly-proektov_vertikali-.pdf#page=35")</x:f>
        <x:v>https://www.mgpu.ru/wp-content/uploads/2026/09/15.09.2026-Pr-735-shkoly-proektov_vertikali-.pdf#page=35</x:v>
      </x:c>
    </x:row>
    <x:row r="122" ht="64" customHeight="1">
      <x:c r="A122" s="3" t="str">
        <x:v>Математическая вертикаль</x:v>
      </x:c>
      <x:c r="B122" s="3" t="str">
        <x:v>Государственное бюджетное общеобразовательное учреждение города Москвы «Школа № 1270 «Вектор»</x:v>
      </x:c>
      <x:c r="C122" s="3" t="str">
        <x:v>7,8,9 классы</x:v>
      </x:c>
      <x:c r="D122" s="3" t="str">
        <x:v>Пр-735</x:v>
      </x:c>
      <x:c r="E122" s="3" t="n">
        <x:v>35</x:v>
      </x:c>
      <x:c r="F122" s="10" t="str">
        <x:f>IFERROR(HYPERLINK("https://www.mgpu.ru/wp-content/uploads/2026/09/15.09.2026-Pr-735-shkoly-proektov_vertikali-.pdf#page=35","https://www.mgpu.ru/wp-content/uploads/2026/09/15.09.2026-Pr-735-shkoly-proektov_vertikali-.pdf#page=35"),"https://www.mgpu.ru/wp-content/uploads/2026/09/15.09.2026-Pr-735-shkoly-proektov_vertikali-.pdf#page=35")</x:f>
        <x:v>https://www.mgpu.ru/wp-content/uploads/2026/09/15.09.2026-Pr-735-shkoly-proektov_vertikali-.pdf#page=35</x:v>
      </x:c>
    </x:row>
    <x:row r="123" ht="64" customHeight="1">
      <x:c r="A123" s="3" t="str">
        <x:v>Математическая вертикаль</x:v>
      </x:c>
      <x:c r="B123" s="3" t="str">
        <x:v>Государственное бюджетное общеобразовательное учреждение города Москвы «Школа № 1272»</x:v>
      </x:c>
      <x:c r="C123" s="3" t="str">
        <x:v>7,8,9 классы</x:v>
      </x:c>
      <x:c r="D123" s="3" t="str">
        <x:v>Пр-735</x:v>
      </x:c>
      <x:c r="E123" s="3" t="n">
        <x:v>35</x:v>
      </x:c>
      <x:c r="F123" s="10" t="str">
        <x:f>IFERROR(HYPERLINK("https://www.mgpu.ru/wp-content/uploads/2026/09/15.09.2026-Pr-735-shkoly-proektov_vertikali-.pdf#page=35","https://www.mgpu.ru/wp-content/uploads/2026/09/15.09.2026-Pr-735-shkoly-proektov_vertikali-.pdf#page=35"),"https://www.mgpu.ru/wp-content/uploads/2026/09/15.09.2026-Pr-735-shkoly-proektov_vertikali-.pdf#page=35")</x:f>
        <x:v>https://www.mgpu.ru/wp-content/uploads/2026/09/15.09.2026-Pr-735-shkoly-proektov_vertikali-.pdf#page=35</x:v>
      </x:c>
    </x:row>
    <x:row r="124" ht="64" customHeight="1">
      <x:c r="A124" s="3" t="str">
        <x:v>Математическая вертикаль</x:v>
      </x:c>
      <x:c r="B124" s="3" t="str">
        <x:v>Государственное бюджетное общеобразовательное учреждение города Москвы «Школа № 1273»</x:v>
      </x:c>
      <x:c r="C124" s="3" t="str">
        <x:v>7,8,9 классы</x:v>
      </x:c>
      <x:c r="D124" s="3" t="str">
        <x:v>Пр-735</x:v>
      </x:c>
      <x:c r="E124" s="3" t="n">
        <x:v>35</x:v>
      </x:c>
      <x:c r="F124" s="10" t="str">
        <x:f>IFERROR(HYPERLINK("https://www.mgpu.ru/wp-content/uploads/2026/09/15.09.2026-Pr-735-shkoly-proektov_vertikali-.pdf#page=35","https://www.mgpu.ru/wp-content/uploads/2026/09/15.09.2026-Pr-735-shkoly-proektov_vertikali-.pdf#page=35"),"https://www.mgpu.ru/wp-content/uploads/2026/09/15.09.2026-Pr-735-shkoly-proektov_vertikali-.pdf#page=35")</x:f>
        <x:v>https://www.mgpu.ru/wp-content/uploads/2026/09/15.09.2026-Pr-735-shkoly-proektov_vertikali-.pdf#page=35</x:v>
      </x:c>
    </x:row>
    <x:row r="125" ht="64" customHeight="1">
      <x:c r="A125" s="3" t="str">
        <x:v>Математическая вертикаль</x:v>
      </x:c>
      <x:c r="B125" s="3" t="str">
        <x:v>Государственное бюджетное общеобразовательное учреждение города Москвы «Школа № 1279 «Эврика»</x:v>
      </x:c>
      <x:c r="C125" s="3" t="str">
        <x:v>7,8,9 классы</x:v>
      </x:c>
      <x:c r="D125" s="3" t="str">
        <x:v>Пр-735</x:v>
      </x:c>
      <x:c r="E125" s="3" t="n">
        <x:v>35</x:v>
      </x:c>
      <x:c r="F125" s="10" t="str">
        <x:f>IFERROR(HYPERLINK("https://www.mgpu.ru/wp-content/uploads/2026/09/15.09.2026-Pr-735-shkoly-proektov_vertikali-.pdf#page=35","https://www.mgpu.ru/wp-content/uploads/2026/09/15.09.2026-Pr-735-shkoly-proektov_vertikali-.pdf#page=35"),"https://www.mgpu.ru/wp-content/uploads/2026/09/15.09.2026-Pr-735-shkoly-proektov_vertikali-.pdf#page=35")</x:f>
        <x:v>https://www.mgpu.ru/wp-content/uploads/2026/09/15.09.2026-Pr-735-shkoly-proektov_vertikali-.pdf#page=35</x:v>
      </x:c>
    </x:row>
    <x:row r="126" ht="64" customHeight="1">
      <x:c r="A126" s="3" t="str">
        <x:v>Математическая вертикаль</x:v>
      </x:c>
      <x:c r="B126" s="3" t="str">
        <x:v>Государственное бюджетное общеобразовательное учреждение города Москвы «Школа № 1282 «Сокольники»</x:v>
      </x:c>
      <x:c r="C126" s="3" t="str">
        <x:v>7,8,9 классы</x:v>
      </x:c>
      <x:c r="D126" s="3" t="str">
        <x:v>Пр-735</x:v>
      </x:c>
      <x:c r="E126" s="3" t="n">
        <x:v>35</x:v>
      </x:c>
      <x:c r="F126" s="10" t="str">
        <x:f>IFERROR(HYPERLINK("https://www.mgpu.ru/wp-content/uploads/2026/09/15.09.2026-Pr-735-shkoly-proektov_vertikali-.pdf#page=35","https://www.mgpu.ru/wp-content/uploads/2026/09/15.09.2026-Pr-735-shkoly-proektov_vertikali-.pdf#page=35"),"https://www.mgpu.ru/wp-content/uploads/2026/09/15.09.2026-Pr-735-shkoly-proektov_vertikali-.pdf#page=35")</x:f>
        <x:v>https://www.mgpu.ru/wp-content/uploads/2026/09/15.09.2026-Pr-735-shkoly-proektov_vertikali-.pdf#page=35</x:v>
      </x:c>
    </x:row>
    <x:row r="127" ht="64" customHeight="1">
      <x:c r="A127" s="3" t="str">
        <x:v>Математическая вертикаль</x:v>
      </x:c>
      <x:c r="B127" s="3" t="str">
        <x:v>Государственное бюджетное общеобразовательное учреждение города Москвы «Школа № 1284 имени Героя Советского Союза Н.В. Ковшовой»</x:v>
      </x:c>
      <x:c r="C127" s="3" t="str">
        <x:v>7,8,9 классы</x:v>
      </x:c>
      <x:c r="D127" s="3" t="str">
        <x:v>Пр-735</x:v>
      </x:c>
      <x:c r="E127" s="3" t="n">
        <x:v>35</x:v>
      </x:c>
      <x:c r="F127" s="10" t="str">
        <x:f>IFERROR(HYPERLINK("https://www.mgpu.ru/wp-content/uploads/2026/09/15.09.2026-Pr-735-shkoly-proektov_vertikali-.pdf#page=35","https://www.mgpu.ru/wp-content/uploads/2026/09/15.09.2026-Pr-735-shkoly-proektov_vertikali-.pdf#page=35"),"https://www.mgpu.ru/wp-content/uploads/2026/09/15.09.2026-Pr-735-shkoly-proektov_vertikali-.pdf#page=35")</x:f>
        <x:v>https://www.mgpu.ru/wp-content/uploads/2026/09/15.09.2026-Pr-735-shkoly-proektov_vertikali-.pdf#page=35</x:v>
      </x:c>
    </x:row>
    <x:row r="128" ht="64" customHeight="1">
      <x:c r="A128" s="3" t="str">
        <x:v>Математическая вертикаль</x:v>
      </x:c>
      <x:c r="B128" s="3" t="str">
        <x:v>Государственное бюджетное общеобразовательное учреждение города Москвы «Школа № 1285»</x:v>
      </x:c>
      <x:c r="C128" s="3" t="str">
        <x:v>7,8,9 классы</x:v>
      </x:c>
      <x:c r="D128" s="3" t="str">
        <x:v>Пр-735</x:v>
      </x:c>
      <x:c r="E128" s="3" t="n">
        <x:v>35</x:v>
      </x:c>
      <x:c r="F128" s="10" t="str">
        <x:f>IFERROR(HYPERLINK("https://www.mgpu.ru/wp-content/uploads/2026/09/15.09.2026-Pr-735-shkoly-proektov_vertikali-.pdf#page=35","https://www.mgpu.ru/wp-content/uploads/2026/09/15.09.2026-Pr-735-shkoly-proektov_vertikali-.pdf#page=35"),"https://www.mgpu.ru/wp-content/uploads/2026/09/15.09.2026-Pr-735-shkoly-proektov_vertikali-.pdf#page=35")</x:f>
        <x:v>https://www.mgpu.ru/wp-content/uploads/2026/09/15.09.2026-Pr-735-shkoly-proektov_vertikali-.pdf#page=35</x:v>
      </x:c>
    </x:row>
    <x:row r="129" ht="64" customHeight="1">
      <x:c r="A129" s="3" t="str">
        <x:v>Математическая вертикаль</x:v>
      </x:c>
      <x:c r="B129" s="3" t="str">
        <x:v>Государственное бюджетное общеобразовательное учреждение города Москвы «Школа № 1286»</x:v>
      </x:c>
      <x:c r="C129" s="3" t="str">
        <x:v>7,8,9 классы</x:v>
      </x:c>
      <x:c r="D129" s="3" t="str">
        <x:v>Пр-735</x:v>
      </x:c>
      <x:c r="E129" s="3" t="n">
        <x:v>35</x:v>
      </x:c>
      <x:c r="F129" s="10" t="str">
        <x:f>IFERROR(HYPERLINK("https://www.mgpu.ru/wp-content/uploads/2026/09/15.09.2026-Pr-735-shkoly-proektov_vertikali-.pdf#page=35","https://www.mgpu.ru/wp-content/uploads/2026/09/15.09.2026-Pr-735-shkoly-proektov_vertikali-.pdf#page=35"),"https://www.mgpu.ru/wp-content/uploads/2026/09/15.09.2026-Pr-735-shkoly-proektov_vertikali-.pdf#page=35")</x:f>
        <x:v>https://www.mgpu.ru/wp-content/uploads/2026/09/15.09.2026-Pr-735-shkoly-proektov_vertikali-.pdf#page=35</x:v>
      </x:c>
    </x:row>
    <x:row r="130" ht="64" customHeight="1">
      <x:c r="A130" s="3" t="str">
        <x:v>Математическая вертикаль</x:v>
      </x:c>
      <x:c r="B130" s="3" t="str">
        <x:v>Государственное бюджетное общеобразовательное учреждение города Москвы «Школа № 1287»</x:v>
      </x:c>
      <x:c r="C130" s="3" t="str">
        <x:v>7,8,9 классы</x:v>
      </x:c>
      <x:c r="D130" s="3" t="str">
        <x:v>Пр-735</x:v>
      </x:c>
      <x:c r="E130" s="3" t="n">
        <x:v>36</x:v>
      </x:c>
      <x:c r="F130" s="10" t="str">
        <x:f>IFERROR(HYPERLINK("https://www.mgpu.ru/wp-content/uploads/2026/09/15.09.2026-Pr-735-shkoly-proektov_vertikali-.pdf#page=36","https://www.mgpu.ru/wp-content/uploads/2026/09/15.09.2026-Pr-735-shkoly-proektov_vertikali-.pdf#page=36"),"https://www.mgpu.ru/wp-content/uploads/2026/09/15.09.2026-Pr-735-shkoly-proektov_vertikali-.pdf#page=36")</x:f>
        <x:v>https://www.mgpu.ru/wp-content/uploads/2026/09/15.09.2026-Pr-735-shkoly-proektov_vertikali-.pdf#page=36</x:v>
      </x:c>
    </x:row>
    <x:row r="131" ht="64" customHeight="1">
      <x:c r="A131" s="3" t="str">
        <x:v>Математическая вертикаль</x:v>
      </x:c>
      <x:c r="B131" s="3" t="str">
        <x:v>Государственное бюджетное общеобразовательное учреждение города Москвы «Школа № 1288 имени Героя Советского Союза Н.В. Троян»</x:v>
      </x:c>
      <x:c r="C131" s="3" t="str">
        <x:v>7,8,9 классы</x:v>
      </x:c>
      <x:c r="D131" s="3" t="str">
        <x:v>Пр-735</x:v>
      </x:c>
      <x:c r="E131" s="3" t="n">
        <x:v>36</x:v>
      </x:c>
      <x:c r="F131" s="10" t="str">
        <x:f>IFERROR(HYPERLINK("https://www.mgpu.ru/wp-content/uploads/2026/09/15.09.2026-Pr-735-shkoly-proektov_vertikali-.pdf#page=36","https://www.mgpu.ru/wp-content/uploads/2026/09/15.09.2026-Pr-735-shkoly-proektov_vertikali-.pdf#page=36"),"https://www.mgpu.ru/wp-content/uploads/2026/09/15.09.2026-Pr-735-shkoly-proektov_vertikali-.pdf#page=36")</x:f>
        <x:v>https://www.mgpu.ru/wp-content/uploads/2026/09/15.09.2026-Pr-735-shkoly-proektov_vertikali-.pdf#page=36</x:v>
      </x:c>
    </x:row>
    <x:row r="132" ht="64" customHeight="1">
      <x:c r="A132" s="3" t="str">
        <x:v>Математическая вертикаль</x:v>
      </x:c>
      <x:c r="B132" s="3" t="str">
        <x:v>Государственное бюджетное общеобразовательное учреждение города Москвы «Школа № 1290»</x:v>
      </x:c>
      <x:c r="C132" s="3" t="str">
        <x:v>7,8,9 классы</x:v>
      </x:c>
      <x:c r="D132" s="3" t="str">
        <x:v>Пр-735</x:v>
      </x:c>
      <x:c r="E132" s="3" t="n">
        <x:v>36</x:v>
      </x:c>
      <x:c r="F132" s="10" t="str">
        <x:f>IFERROR(HYPERLINK("https://www.mgpu.ru/wp-content/uploads/2026/09/15.09.2026-Pr-735-shkoly-proektov_vertikali-.pdf#page=36","https://www.mgpu.ru/wp-content/uploads/2026/09/15.09.2026-Pr-735-shkoly-proektov_vertikali-.pdf#page=36"),"https://www.mgpu.ru/wp-content/uploads/2026/09/15.09.2026-Pr-735-shkoly-proektov_vertikali-.pdf#page=36")</x:f>
        <x:v>https://www.mgpu.ru/wp-content/uploads/2026/09/15.09.2026-Pr-735-shkoly-proektov_vertikali-.pdf#page=36</x:v>
      </x:c>
    </x:row>
    <x:row r="133" ht="64" customHeight="1">
      <x:c r="A133" s="3" t="str">
        <x:v>Математическая вертикаль</x:v>
      </x:c>
      <x:c r="B133" s="3" t="str">
        <x:v>Государственное бюджетное общеобразовательное учреждение города Москвы «Школа № 1293»</x:v>
      </x:c>
      <x:c r="C133" s="3" t="str">
        <x:v>7,8,9 классы</x:v>
      </x:c>
      <x:c r="D133" s="3" t="str">
        <x:v>Пр-735</x:v>
      </x:c>
      <x:c r="E133" s="3" t="n">
        <x:v>36</x:v>
      </x:c>
      <x:c r="F133" s="10" t="str">
        <x:f>IFERROR(HYPERLINK("https://www.mgpu.ru/wp-content/uploads/2026/09/15.09.2026-Pr-735-shkoly-proektov_vertikali-.pdf#page=36","https://www.mgpu.ru/wp-content/uploads/2026/09/15.09.2026-Pr-735-shkoly-proektov_vertikali-.pdf#page=36"),"https://www.mgpu.ru/wp-content/uploads/2026/09/15.09.2026-Pr-735-shkoly-proektov_vertikali-.pdf#page=36")</x:f>
        <x:v>https://www.mgpu.ru/wp-content/uploads/2026/09/15.09.2026-Pr-735-shkoly-proektov_vertikali-.pdf#page=36</x:v>
      </x:c>
    </x:row>
    <x:row r="134" ht="64" customHeight="1">
      <x:c r="A134" s="3" t="str">
        <x:v>Математическая вертикаль</x:v>
      </x:c>
      <x:c r="B134" s="3" t="str">
        <x:v>Государственное бюджетное общеобразовательное учреждение города Москвы «Школа № 1296»</x:v>
      </x:c>
      <x:c r="C134" s="3" t="str">
        <x:v>7,8,9 классы</x:v>
      </x:c>
      <x:c r="D134" s="3" t="str">
        <x:v>Пр-735</x:v>
      </x:c>
      <x:c r="E134" s="3" t="n">
        <x:v>36</x:v>
      </x:c>
      <x:c r="F134" s="10" t="str">
        <x:f>IFERROR(HYPERLINK("https://www.mgpu.ru/wp-content/uploads/2026/09/15.09.2026-Pr-735-shkoly-proektov_vertikali-.pdf#page=36","https://www.mgpu.ru/wp-content/uploads/2026/09/15.09.2026-Pr-735-shkoly-proektov_vertikali-.pdf#page=36"),"https://www.mgpu.ru/wp-content/uploads/2026/09/15.09.2026-Pr-735-shkoly-proektov_vertikali-.pdf#page=36")</x:f>
        <x:v>https://www.mgpu.ru/wp-content/uploads/2026/09/15.09.2026-Pr-735-shkoly-proektov_vertikali-.pdf#page=36</x:v>
      </x:c>
    </x:row>
    <x:row r="135" ht="64" customHeight="1">
      <x:c r="A135" s="3" t="str">
        <x:v>Математическая вертикаль</x:v>
      </x:c>
      <x:c r="B135" s="3" t="str">
        <x:v>Государственное бюджетное общеобразовательное уч реждение города Москвы «Школа № 1298 «Профиль Куркино»</x:v>
      </x:c>
      <x:c r="C135" s="3" t="str">
        <x:v>7,8,9 классы</x:v>
      </x:c>
      <x:c r="D135" s="3" t="str">
        <x:v>Пр-735</x:v>
      </x:c>
      <x:c r="E135" s="3" t="n">
        <x:v>36</x:v>
      </x:c>
      <x:c r="F135" s="10" t="str">
        <x:f>IFERROR(HYPERLINK("https://www.mgpu.ru/wp-content/uploads/2026/09/15.09.2026-Pr-735-shkoly-proektov_vertikali-.pdf#page=36","https://www.mgpu.ru/wp-content/uploads/2026/09/15.09.2026-Pr-735-shkoly-proektov_vertikali-.pdf#page=36"),"https://www.mgpu.ru/wp-content/uploads/2026/09/15.09.2026-Pr-735-shkoly-proektov_vertikali-.pdf#page=36")</x:f>
        <x:v>https://www.mgpu.ru/wp-content/uploads/2026/09/15.09.2026-Pr-735-shkoly-proektov_vertikali-.pdf#page=36</x:v>
      </x:c>
    </x:row>
    <x:row r="136" ht="64" customHeight="1">
      <x:c r="A136" s="3" t="str">
        <x:v>Математическая вертикаль</x:v>
      </x:c>
      <x:c r="B136" s="3" t="str">
        <x:v>Государственное бюджетное общеобразовательное учреждение города Москвы «Школа № 1302»</x:v>
      </x:c>
      <x:c r="C136" s="3" t="str">
        <x:v>7,8,9 классы</x:v>
      </x:c>
      <x:c r="D136" s="3" t="str">
        <x:v>Пр-735</x:v>
      </x:c>
      <x:c r="E136" s="3" t="n">
        <x:v>36</x:v>
      </x:c>
      <x:c r="F136" s="10" t="str">
        <x:f>IFERROR(HYPERLINK("https://www.mgpu.ru/wp-content/uploads/2026/09/15.09.2026-Pr-735-shkoly-proektov_vertikali-.pdf#page=36","https://www.mgpu.ru/wp-content/uploads/2026/09/15.09.2026-Pr-735-shkoly-proektov_vertikali-.pdf#page=36"),"https://www.mgpu.ru/wp-content/uploads/2026/09/15.09.2026-Pr-735-shkoly-proektov_vertikali-.pdf#page=36")</x:f>
        <x:v>https://www.mgpu.ru/wp-content/uploads/2026/09/15.09.2026-Pr-735-shkoly-proektov_vertikali-.pdf#page=36</x:v>
      </x:c>
    </x:row>
    <x:row r="137" ht="64" customHeight="1">
      <x:c r="A137" s="3" t="str">
        <x:v>Математическая вертикаль</x:v>
      </x:c>
      <x:c r="B137" s="3" t="str">
        <x:v>Государственное бюджетное общеобразовательное учреждение города Москвы «Школа № 1310»</x:v>
      </x:c>
      <x:c r="C137" s="3" t="str">
        <x:v>7,9 классы</x:v>
      </x:c>
      <x:c r="D137" s="3" t="str">
        <x:v>Пр-735</x:v>
      </x:c>
      <x:c r="E137" s="3" t="n">
        <x:v>36</x:v>
      </x:c>
      <x:c r="F137" s="10" t="str">
        <x:f>IFERROR(HYPERLINK("https://www.mgpu.ru/wp-content/uploads/2026/09/15.09.2026-Pr-735-shkoly-proektov_vertikali-.pdf#page=36","https://www.mgpu.ru/wp-content/uploads/2026/09/15.09.2026-Pr-735-shkoly-proektov_vertikali-.pdf#page=36"),"https://www.mgpu.ru/wp-content/uploads/2026/09/15.09.2026-Pr-735-shkoly-proektov_vertikali-.pdf#page=36")</x:f>
        <x:v>https://www.mgpu.ru/wp-content/uploads/2026/09/15.09.2026-Pr-735-shkoly-proektov_vertikali-.pdf#page=36</x:v>
      </x:c>
    </x:row>
    <x:row r="138" ht="64" customHeight="1">
      <x:c r="A138" s="3" t="str">
        <x:v>Математическая вертикаль</x:v>
      </x:c>
      <x:c r="B138" s="3" t="str">
        <x:v>Государственное бюджетное общеобразовательное учреждение города Москвы «Школа № 1311»</x:v>
      </x:c>
      <x:c r="C138" s="3" t="str">
        <x:v>7,8,9 классы</x:v>
      </x:c>
      <x:c r="D138" s="3" t="str">
        <x:v>Пр-735</x:v>
      </x:c>
      <x:c r="E138" s="3" t="n">
        <x:v>36</x:v>
      </x:c>
      <x:c r="F138" s="10" t="str">
        <x:f>IFERROR(HYPERLINK("https://www.mgpu.ru/wp-content/uploads/2026/09/15.09.2026-Pr-735-shkoly-proektov_vertikali-.pdf#page=36","https://www.mgpu.ru/wp-content/uploads/2026/09/15.09.2026-Pr-735-shkoly-proektov_vertikali-.pdf#page=36"),"https://www.mgpu.ru/wp-content/uploads/2026/09/15.09.2026-Pr-735-shkoly-proektov_vertikali-.pdf#page=36")</x:f>
        <x:v>https://www.mgpu.ru/wp-content/uploads/2026/09/15.09.2026-Pr-735-shkoly-proektov_vertikali-.pdf#page=36</x:v>
      </x:c>
    </x:row>
    <x:row r="139" ht="64" customHeight="1">
      <x:c r="A139" s="3" t="str">
        <x:v>Математическая вертикаль</x:v>
      </x:c>
      <x:c r="B139" s="3" t="str">
        <x:v>Государственное бюджетное общеобразовательное учреждение города Москвы «Школа № 1315»</x:v>
      </x:c>
      <x:c r="C139" s="3" t="str">
        <x:v>7,8,9 классы</x:v>
      </x:c>
      <x:c r="D139" s="3" t="str">
        <x:v>Пр-735</x:v>
      </x:c>
      <x:c r="E139" s="3" t="n">
        <x:v>36</x:v>
      </x:c>
      <x:c r="F139" s="10" t="str">
        <x:f>IFERROR(HYPERLINK("https://www.mgpu.ru/wp-content/uploads/2026/09/15.09.2026-Pr-735-shkoly-proektov_vertikali-.pdf#page=36","https://www.mgpu.ru/wp-content/uploads/2026/09/15.09.2026-Pr-735-shkoly-proektov_vertikali-.pdf#page=36"),"https://www.mgpu.ru/wp-content/uploads/2026/09/15.09.2026-Pr-735-shkoly-proektov_vertikali-.pdf#page=36")</x:f>
        <x:v>https://www.mgpu.ru/wp-content/uploads/2026/09/15.09.2026-Pr-735-shkoly-proektov_vertikali-.pdf#page=36</x:v>
      </x:c>
    </x:row>
    <x:row r="140" ht="64" customHeight="1">
      <x:c r="A140" s="3" t="str">
        <x:v>Математическая вертикаль</x:v>
      </x:c>
      <x:c r="B140" s="3" t="str">
        <x:v>Государственное бюджетное общеобразовательное учреждение города Москвы «Школа № 1317»</x:v>
      </x:c>
      <x:c r="C140" s="3" t="str">
        <x:v>7,8,9 классы</x:v>
      </x:c>
      <x:c r="D140" s="3" t="str">
        <x:v>Пр-735</x:v>
      </x:c>
      <x:c r="E140" s="3" t="n">
        <x:v>36</x:v>
      </x:c>
      <x:c r="F140" s="10" t="str">
        <x:f>IFERROR(HYPERLINK("https://www.mgpu.ru/wp-content/uploads/2026/09/15.09.2026-Pr-735-shkoly-proektov_vertikali-.pdf#page=36","https://www.mgpu.ru/wp-content/uploads/2026/09/15.09.2026-Pr-735-shkoly-proektov_vertikali-.pdf#page=36"),"https://www.mgpu.ru/wp-content/uploads/2026/09/15.09.2026-Pr-735-shkoly-proektov_vertikali-.pdf#page=36")</x:f>
        <x:v>https://www.mgpu.ru/wp-content/uploads/2026/09/15.09.2026-Pr-735-shkoly-proektov_vertikali-.pdf#page=36</x:v>
      </x:c>
    </x:row>
    <x:row r="141" ht="64" customHeight="1">
      <x:c r="A141" s="3" t="str">
        <x:v>Математическая вертикаль</x:v>
      </x:c>
      <x:c r="B141" s="3" t="str">
        <x:v>Государственное бюджетное общеобразовательное учреждение города Москвы «Школа № 1324»</x:v>
      </x:c>
      <x:c r="C141" s="3" t="str">
        <x:v>7,8,9 классы</x:v>
      </x:c>
      <x:c r="D141" s="3" t="str">
        <x:v>Пр-735</x:v>
      </x:c>
      <x:c r="E141" s="3" t="n">
        <x:v>36</x:v>
      </x:c>
      <x:c r="F141" s="10" t="str">
        <x:f>IFERROR(HYPERLINK("https://www.mgpu.ru/wp-content/uploads/2026/09/15.09.2026-Pr-735-shkoly-proektov_vertikali-.pdf#page=36","https://www.mgpu.ru/wp-content/uploads/2026/09/15.09.2026-Pr-735-shkoly-proektov_vertikali-.pdf#page=36"),"https://www.mgpu.ru/wp-content/uploads/2026/09/15.09.2026-Pr-735-shkoly-proektov_vertikali-.pdf#page=36")</x:f>
        <x:v>https://www.mgpu.ru/wp-content/uploads/2026/09/15.09.2026-Pr-735-shkoly-proektov_vertikali-.pdf#page=36</x:v>
      </x:c>
    </x:row>
    <x:row r="142" ht="64" customHeight="1">
      <x:c r="A142" s="3" t="str">
        <x:v>Математическая вертикаль</x:v>
      </x:c>
      <x:c r="B142" s="3" t="str">
        <x:v>Государственное бюджетное общеобразовательное учреждение города Москвы «Школа № 1329»</x:v>
      </x:c>
      <x:c r="C142" s="3" t="str">
        <x:v>7,8,9 классы</x:v>
      </x:c>
      <x:c r="D142" s="3" t="str">
        <x:v>Пр-735</x:v>
      </x:c>
      <x:c r="E142" s="3" t="n">
        <x:v>36</x:v>
      </x:c>
      <x:c r="F142" s="10" t="str">
        <x:f>IFERROR(HYPERLINK("https://www.mgpu.ru/wp-content/uploads/2026/09/15.09.2026-Pr-735-shkoly-proektov_vertikali-.pdf#page=36","https://www.mgpu.ru/wp-content/uploads/2026/09/15.09.2026-Pr-735-shkoly-proektov_vertikali-.pdf#page=36"),"https://www.mgpu.ru/wp-content/uploads/2026/09/15.09.2026-Pr-735-shkoly-proektov_vertikali-.pdf#page=36")</x:f>
        <x:v>https://www.mgpu.ru/wp-content/uploads/2026/09/15.09.2026-Pr-735-shkoly-proektov_vertikali-.pdf#page=36</x:v>
      </x:c>
    </x:row>
    <x:row r="143" ht="64" customHeight="1">
      <x:c r="A143" s="3" t="str">
        <x:v>Математическая вертикаль</x:v>
      </x:c>
      <x:c r="B143" s="3" t="str">
        <x:v>Государственное бюджетное общеобразовательное учреждение города Москвы «Школа № 1347»</x:v>
      </x:c>
      <x:c r="C143" s="3" t="str">
        <x:v>7,8,9 классы</x:v>
      </x:c>
      <x:c r="D143" s="3" t="str">
        <x:v>Пр-735</x:v>
      </x:c>
      <x:c r="E143" s="3" t="n">
        <x:v>36</x:v>
      </x:c>
      <x:c r="F143" s="10" t="str">
        <x:f>IFERROR(HYPERLINK("https://www.mgpu.ru/wp-content/uploads/2026/09/15.09.2026-Pr-735-shkoly-proektov_vertikali-.pdf#page=36","https://www.mgpu.ru/wp-content/uploads/2026/09/15.09.2026-Pr-735-shkoly-proektov_vertikali-.pdf#page=36"),"https://www.mgpu.ru/wp-content/uploads/2026/09/15.09.2026-Pr-735-shkoly-proektov_vertikali-.pdf#page=36")</x:f>
        <x:v>https://www.mgpu.ru/wp-content/uploads/2026/09/15.09.2026-Pr-735-shkoly-proektov_vertikali-.pdf#page=36</x:v>
      </x:c>
    </x:row>
    <x:row r="144" ht="64" customHeight="1">
      <x:c r="A144" s="3" t="str">
        <x:v>Математическая вертикаль</x:v>
      </x:c>
      <x:c r="B144" s="3" t="str">
        <x:v>Государственное бюджетное общеобразовательное учреждение города Москвы «Школа № 1352»</x:v>
      </x:c>
      <x:c r="C144" s="3" t="str">
        <x:v>7,9 классы</x:v>
      </x:c>
      <x:c r="D144" s="3" t="str">
        <x:v>Пр-735</x:v>
      </x:c>
      <x:c r="E144" s="3" t="n">
        <x:v>36</x:v>
      </x:c>
      <x:c r="F144" s="10" t="str">
        <x:f>IFERROR(HYPERLINK("https://www.mgpu.ru/wp-content/uploads/2026/09/15.09.2026-Pr-735-shkoly-proektov_vertikali-.pdf#page=36","https://www.mgpu.ru/wp-content/uploads/2026/09/15.09.2026-Pr-735-shkoly-proektov_vertikali-.pdf#page=36"),"https://www.mgpu.ru/wp-content/uploads/2026/09/15.09.2026-Pr-735-shkoly-proektov_vertikali-.pdf#page=36")</x:f>
        <x:v>https://www.mgpu.ru/wp-content/uploads/2026/09/15.09.2026-Pr-735-shkoly-proektov_vertikali-.pdf#page=36</x:v>
      </x:c>
    </x:row>
    <x:row r="145" ht="64" customHeight="1">
      <x:c r="A145" s="3" t="str">
        <x:v>Математическая вертикаль</x:v>
      </x:c>
      <x:c r="B145" s="3" t="str">
        <x:v>Государственное бюджетное общеобразовательное уч реждение города Москвы «Школа № 1353 имени генерала Д.Ф. Алексеева»</x:v>
      </x:c>
      <x:c r="C145" s="3" t="str">
        <x:v>7,8,9 классы</x:v>
      </x:c>
      <x:c r="D145" s="3" t="str">
        <x:v>Пр-735</x:v>
      </x:c>
      <x:c r="E145" s="3" t="n">
        <x:v>36</x:v>
      </x:c>
      <x:c r="F145" s="10" t="str">
        <x:f>IFERROR(HYPERLINK("https://www.mgpu.ru/wp-content/uploads/2026/09/15.09.2026-Pr-735-shkoly-proektov_vertikali-.pdf#page=36","https://www.mgpu.ru/wp-content/uploads/2026/09/15.09.2026-Pr-735-shkoly-proektov_vertikali-.pdf#page=36"),"https://www.mgpu.ru/wp-content/uploads/2026/09/15.09.2026-Pr-735-shkoly-proektov_vertikali-.pdf#page=36")</x:f>
        <x:v>https://www.mgpu.ru/wp-content/uploads/2026/09/15.09.2026-Pr-735-shkoly-proektov_vertikali-.pdf#page=36</x:v>
      </x:c>
    </x:row>
    <x:row r="146" ht="64" customHeight="1">
      <x:c r="A146" s="3" t="str">
        <x:v>Математическая вертикаль</x:v>
      </x:c>
      <x:c r="B146" s="3" t="str">
        <x:v>Государственное бюджетное общеобразовательное учреждение города Москвы «Школа № 1354 «Вектор»</x:v>
      </x:c>
      <x:c r="C146" s="3" t="str">
        <x:v>7,8,9 классы</x:v>
      </x:c>
      <x:c r="D146" s="3" t="str">
        <x:v>Пр-735</x:v>
      </x:c>
      <x:c r="E146" s="3" t="n">
        <x:v>36</x:v>
      </x:c>
      <x:c r="F146" s="10" t="str">
        <x:f>IFERROR(HYPERLINK("https://www.mgpu.ru/wp-content/uploads/2026/09/15.09.2026-Pr-735-shkoly-proektov_vertikali-.pdf#page=36","https://www.mgpu.ru/wp-content/uploads/2026/09/15.09.2026-Pr-735-shkoly-proektov_vertikali-.pdf#page=36"),"https://www.mgpu.ru/wp-content/uploads/2026/09/15.09.2026-Pr-735-shkoly-proektov_vertikali-.pdf#page=36")</x:f>
        <x:v>https://www.mgpu.ru/wp-content/uploads/2026/09/15.09.2026-Pr-735-shkoly-proektov_vertikali-.pdf#page=36</x:v>
      </x:c>
    </x:row>
    <x:row r="147" ht="64" customHeight="1">
      <x:c r="A147" s="3" t="str">
        <x:v>Математическая вертикаль</x:v>
      </x:c>
      <x:c r="B147" s="3" t="str">
        <x:v>Государственное бюджетное общеобразовательное учреждение города Москвы «Школа № 1355»</x:v>
      </x:c>
      <x:c r="C147" s="3" t="str">
        <x:v>7,8,9 классы</x:v>
      </x:c>
      <x:c r="D147" s="3" t="str">
        <x:v>Пр-735</x:v>
      </x:c>
      <x:c r="E147" s="3" t="n">
        <x:v>36</x:v>
      </x:c>
      <x:c r="F147" s="10" t="str">
        <x:f>IFERROR(HYPERLINK("https://www.mgpu.ru/wp-content/uploads/2026/09/15.09.2026-Pr-735-shkoly-proektov_vertikali-.pdf#page=36","https://www.mgpu.ru/wp-content/uploads/2026/09/15.09.2026-Pr-735-shkoly-proektov_vertikali-.pdf#page=36"),"https://www.mgpu.ru/wp-content/uploads/2026/09/15.09.2026-Pr-735-shkoly-proektov_vertikali-.pdf#page=36")</x:f>
        <x:v>https://www.mgpu.ru/wp-content/uploads/2026/09/15.09.2026-Pr-735-shkoly-proektov_vertikali-.pdf#page=36</x:v>
      </x:c>
    </x:row>
    <x:row r="148" ht="64" customHeight="1">
      <x:c r="A148" s="3" t="str">
        <x:v>Математическая вертикаль</x:v>
      </x:c>
      <x:c r="B148" s="3" t="str">
        <x:v>Государственное бюджетное общеобразовательное уч реждение города Москвы «Школа № 1357 «На Братиславской»</x:v>
      </x:c>
      <x:c r="C148" s="3" t="str">
        <x:v>7,8,9 классы</x:v>
      </x:c>
      <x:c r="D148" s="3" t="str">
        <x:v>Пр-735</x:v>
      </x:c>
      <x:c r="E148" s="3" t="n">
        <x:v>37</x:v>
      </x:c>
      <x:c r="F148" s="10" t="str">
        <x:f>IFERROR(HYPERLINK("https://www.mgpu.ru/wp-content/uploads/2026/09/15.09.2026-Pr-735-shkoly-proektov_vertikali-.pdf#page=37","https://www.mgpu.ru/wp-content/uploads/2026/09/15.09.2026-Pr-735-shkoly-proektov_vertikali-.pdf#page=37"),"https://www.mgpu.ru/wp-content/uploads/2026/09/15.09.2026-Pr-735-shkoly-proektov_vertikali-.pdf#page=37")</x:f>
        <x:v>https://www.mgpu.ru/wp-content/uploads/2026/09/15.09.2026-Pr-735-shkoly-proektov_vertikali-.pdf#page=37</x:v>
      </x:c>
    </x:row>
    <x:row r="149" ht="64" customHeight="1">
      <x:c r="A149" s="3" t="str">
        <x:v>Математическая вертикаль</x:v>
      </x:c>
      <x:c r="B149" s="3" t="str">
        <x:v>Государственное бюджетное общеобразовательное учреждение города Москвы «Школа № 1358»</x:v>
      </x:c>
      <x:c r="C149" s="3" t="str">
        <x:v>8,9 классы</x:v>
      </x:c>
      <x:c r="D149" s="3" t="str">
        <x:v>Пр-735</x:v>
      </x:c>
      <x:c r="E149" s="3" t="n">
        <x:v>37</x:v>
      </x:c>
      <x:c r="F149" s="10" t="str">
        <x:f>IFERROR(HYPERLINK("https://www.mgpu.ru/wp-content/uploads/2026/09/15.09.2026-Pr-735-shkoly-proektov_vertikali-.pdf#page=37","https://www.mgpu.ru/wp-content/uploads/2026/09/15.09.2026-Pr-735-shkoly-proektov_vertikali-.pdf#page=37"),"https://www.mgpu.ru/wp-content/uploads/2026/09/15.09.2026-Pr-735-shkoly-proektov_vertikali-.pdf#page=37")</x:f>
        <x:v>https://www.mgpu.ru/wp-content/uploads/2026/09/15.09.2026-Pr-735-shkoly-proektov_vertikali-.pdf#page=37</x:v>
      </x:c>
    </x:row>
    <x:row r="150" ht="64" customHeight="1">
      <x:c r="A150" s="3" t="str">
        <x:v>Математическая вертикаль</x:v>
      </x:c>
      <x:c r="B150" s="3" t="str">
        <x:v>Государственное бюджетное общеобразовательное уч реждение города Москвы «Школа № 1359 имени авиаконструктора М.Л. Миля»</x:v>
      </x:c>
      <x:c r="C150" s="3" t="str">
        <x:v>7,8,9 классы</x:v>
      </x:c>
      <x:c r="D150" s="3" t="str">
        <x:v>Пр-735</x:v>
      </x:c>
      <x:c r="E150" s="3" t="n">
        <x:v>37</x:v>
      </x:c>
      <x:c r="F150" s="10" t="str">
        <x:f>IFERROR(HYPERLINK("https://www.mgpu.ru/wp-content/uploads/2026/09/15.09.2026-Pr-735-shkoly-proektov_vertikali-.pdf#page=37","https://www.mgpu.ru/wp-content/uploads/2026/09/15.09.2026-Pr-735-shkoly-proektov_vertikali-.pdf#page=37"),"https://www.mgpu.ru/wp-content/uploads/2026/09/15.09.2026-Pr-735-shkoly-proektov_vertikali-.pdf#page=37")</x:f>
        <x:v>https://www.mgpu.ru/wp-content/uploads/2026/09/15.09.2026-Pr-735-shkoly-proektov_vertikali-.pdf#page=37</x:v>
      </x:c>
    </x:row>
    <x:row r="151" ht="64" customHeight="1">
      <x:c r="A151" s="3" t="str">
        <x:v>Математическая вертикаль</x:v>
      </x:c>
      <x:c r="B151" s="3" t="str">
        <x:v>Государственное бюджетное общеобразовательное учреждение города Москвы «Школа № 1360»</x:v>
      </x:c>
      <x:c r="C151" s="3" t="str">
        <x:v>7,8,9 классы</x:v>
      </x:c>
      <x:c r="D151" s="3" t="str">
        <x:v>Пр-735</x:v>
      </x:c>
      <x:c r="E151" s="3" t="n">
        <x:v>37</x:v>
      </x:c>
      <x:c r="F151" s="10" t="str">
        <x:f>IFERROR(HYPERLINK("https://www.mgpu.ru/wp-content/uploads/2026/09/15.09.2026-Pr-735-shkoly-proektov_vertikali-.pdf#page=37","https://www.mgpu.ru/wp-content/uploads/2026/09/15.09.2026-Pr-735-shkoly-proektov_vertikali-.pdf#page=37"),"https://www.mgpu.ru/wp-content/uploads/2026/09/15.09.2026-Pr-735-shkoly-proektov_vertikali-.pdf#page=37")</x:f>
        <x:v>https://www.mgpu.ru/wp-content/uploads/2026/09/15.09.2026-Pr-735-shkoly-proektov_vertikali-.pdf#page=37</x:v>
      </x:c>
    </x:row>
    <x:row r="152" ht="64" customHeight="1">
      <x:c r="A152" s="3" t="str">
        <x:v>Математическая вертикаль</x:v>
      </x:c>
      <x:c r="B152" s="3" t="str">
        <x:v>Государственное бюджетное общеобразовательное учреждение города Москвы «Школа № 1362»</x:v>
      </x:c>
      <x:c r="C152" s="3" t="str">
        <x:v>8,9 классы</x:v>
      </x:c>
      <x:c r="D152" s="3" t="str">
        <x:v>Пр-735</x:v>
      </x:c>
      <x:c r="E152" s="3" t="n">
        <x:v>37</x:v>
      </x:c>
      <x:c r="F152" s="10" t="str">
        <x:f>IFERROR(HYPERLINK("https://www.mgpu.ru/wp-content/uploads/2026/09/15.09.2026-Pr-735-shkoly-proektov_vertikali-.pdf#page=37","https://www.mgpu.ru/wp-content/uploads/2026/09/15.09.2026-Pr-735-shkoly-proektov_vertikali-.pdf#page=37"),"https://www.mgpu.ru/wp-content/uploads/2026/09/15.09.2026-Pr-735-shkoly-proektov_vertikali-.pdf#page=37")</x:f>
        <x:v>https://www.mgpu.ru/wp-content/uploads/2026/09/15.09.2026-Pr-735-shkoly-proektov_vertikali-.pdf#page=37</x:v>
      </x:c>
    </x:row>
    <x:row r="153" ht="64" customHeight="1">
      <x:c r="A153" s="3" t="str">
        <x:v>Математическая вертикаль</x:v>
      </x:c>
      <x:c r="B153" s="3" t="str">
        <x:v>Государственное бюджетное общеобразовательное учреждение города Москвы «Школа № 1363»</x:v>
      </x:c>
      <x:c r="C153" s="3" t="str">
        <x:v>7,8,9 классы</x:v>
      </x:c>
      <x:c r="D153" s="3" t="str">
        <x:v>Пр-735</x:v>
      </x:c>
      <x:c r="E153" s="3" t="n">
        <x:v>37</x:v>
      </x:c>
      <x:c r="F153" s="10" t="str">
        <x:f>IFERROR(HYPERLINK("https://www.mgpu.ru/wp-content/uploads/2026/09/15.09.2026-Pr-735-shkoly-proektov_vertikali-.pdf#page=37","https://www.mgpu.ru/wp-content/uploads/2026/09/15.09.2026-Pr-735-shkoly-proektov_vertikali-.pdf#page=37"),"https://www.mgpu.ru/wp-content/uploads/2026/09/15.09.2026-Pr-735-shkoly-proektov_vertikali-.pdf#page=37")</x:f>
        <x:v>https://www.mgpu.ru/wp-content/uploads/2026/09/15.09.2026-Pr-735-shkoly-proektov_vertikali-.pdf#page=37</x:v>
      </x:c>
    </x:row>
    <x:row r="154" ht="64" customHeight="1">
      <x:c r="A154" s="3" t="str">
        <x:v>Математическая вертикаль</x:v>
      </x:c>
      <x:c r="B154" s="3" t="str">
        <x:v>Государственное бюджетное общеобразовательное учреждение города Москвы «Школа № 1366»</x:v>
      </x:c>
      <x:c r="C154" s="3" t="str">
        <x:v>7,8,9 классы</x:v>
      </x:c>
      <x:c r="D154" s="3" t="str">
        <x:v>Пр-735</x:v>
      </x:c>
      <x:c r="E154" s="3" t="n">
        <x:v>37</x:v>
      </x:c>
      <x:c r="F154" s="10" t="str">
        <x:f>IFERROR(HYPERLINK("https://www.mgpu.ru/wp-content/uploads/2026/09/15.09.2026-Pr-735-shkoly-proektov_vertikali-.pdf#page=37","https://www.mgpu.ru/wp-content/uploads/2026/09/15.09.2026-Pr-735-shkoly-proektov_vertikali-.pdf#page=37"),"https://www.mgpu.ru/wp-content/uploads/2026/09/15.09.2026-Pr-735-shkoly-proektov_vertikali-.pdf#page=37")</x:f>
        <x:v>https://www.mgpu.ru/wp-content/uploads/2026/09/15.09.2026-Pr-735-shkoly-proektov_vertikali-.pdf#page=37</x:v>
      </x:c>
    </x:row>
    <x:row r="155" ht="64" customHeight="1">
      <x:c r="A155" s="3" t="str">
        <x:v>Математическая вертикаль</x:v>
      </x:c>
      <x:c r="B155" s="3" t="str">
        <x:v>Государственное бюджетное общеобразовательное учреждение города Москвы «Школа № 1367»</x:v>
      </x:c>
      <x:c r="C155" s="3" t="str">
        <x:v>7,8,9 классы</x:v>
      </x:c>
      <x:c r="D155" s="3" t="str">
        <x:v>Пр-735</x:v>
      </x:c>
      <x:c r="E155" s="3" t="n">
        <x:v>37</x:v>
      </x:c>
      <x:c r="F155" s="10" t="str">
        <x:f>IFERROR(HYPERLINK("https://www.mgpu.ru/wp-content/uploads/2026/09/15.09.2026-Pr-735-shkoly-proektov_vertikali-.pdf#page=37","https://www.mgpu.ru/wp-content/uploads/2026/09/15.09.2026-Pr-735-shkoly-proektov_vertikali-.pdf#page=37"),"https://www.mgpu.ru/wp-content/uploads/2026/09/15.09.2026-Pr-735-shkoly-proektov_vertikali-.pdf#page=37")</x:f>
        <x:v>https://www.mgpu.ru/wp-content/uploads/2026/09/15.09.2026-Pr-735-shkoly-proektov_vertikali-.pdf#page=37</x:v>
      </x:c>
    </x:row>
    <x:row r="156" ht="64" customHeight="1">
      <x:c r="A156" s="3" t="str">
        <x:v>Математическая вертикаль</x:v>
      </x:c>
      <x:c r="B156" s="3" t="str">
        <x:v>Государственное бюджетное общеобразовательное учреждение города Москвы «Школа № 1368»</x:v>
      </x:c>
      <x:c r="C156" s="3" t="str">
        <x:v>7,8,9 классы</x:v>
      </x:c>
      <x:c r="D156" s="3" t="str">
        <x:v>Пр-735</x:v>
      </x:c>
      <x:c r="E156" s="3" t="n">
        <x:v>37</x:v>
      </x:c>
      <x:c r="F156" s="10" t="str">
        <x:f>IFERROR(HYPERLINK("https://www.mgpu.ru/wp-content/uploads/2026/09/15.09.2026-Pr-735-shkoly-proektov_vertikali-.pdf#page=37","https://www.mgpu.ru/wp-content/uploads/2026/09/15.09.2026-Pr-735-shkoly-proektov_vertikali-.pdf#page=37"),"https://www.mgpu.ru/wp-content/uploads/2026/09/15.09.2026-Pr-735-shkoly-proektov_vertikali-.pdf#page=37")</x:f>
        <x:v>https://www.mgpu.ru/wp-content/uploads/2026/09/15.09.2026-Pr-735-shkoly-proektov_vertikali-.pdf#page=37</x:v>
      </x:c>
    </x:row>
    <x:row r="157" ht="64" customHeight="1">
      <x:c r="A157" s="3" t="str">
        <x:v>Математическая вертикаль</x:v>
      </x:c>
      <x:c r="B157" s="3" t="str">
        <x:v>Государственное бюджетное общеобразовательное учреждение города Москвы «Школа № 1370»</x:v>
      </x:c>
      <x:c r="C157" s="3" t="str">
        <x:v>7,8,9 классы</x:v>
      </x:c>
      <x:c r="D157" s="3" t="str">
        <x:v>Пр-735</x:v>
      </x:c>
      <x:c r="E157" s="3" t="n">
        <x:v>37</x:v>
      </x:c>
      <x:c r="F157" s="10" t="str">
        <x:f>IFERROR(HYPERLINK("https://www.mgpu.ru/wp-content/uploads/2026/09/15.09.2026-Pr-735-shkoly-proektov_vertikali-.pdf#page=37","https://www.mgpu.ru/wp-content/uploads/2026/09/15.09.2026-Pr-735-shkoly-proektov_vertikali-.pdf#page=37"),"https://www.mgpu.ru/wp-content/uploads/2026/09/15.09.2026-Pr-735-shkoly-proektov_vertikali-.pdf#page=37")</x:f>
        <x:v>https://www.mgpu.ru/wp-content/uploads/2026/09/15.09.2026-Pr-735-shkoly-proektov_vertikali-.pdf#page=37</x:v>
      </x:c>
    </x:row>
    <x:row r="158" ht="64" customHeight="1">
      <x:c r="A158" s="3" t="str">
        <x:v>Математическая вертикаль</x:v>
      </x:c>
      <x:c r="B158" s="3" t="str">
        <x:v>Государственное бюджетное общеобразовательное учреждение города Москвы «Школа № 1371 «Крылатское»</x:v>
      </x:c>
      <x:c r="C158" s="3" t="str">
        <x:v>7,8,9 классы</x:v>
      </x:c>
      <x:c r="D158" s="3" t="str">
        <x:v>Пр-735</x:v>
      </x:c>
      <x:c r="E158" s="3" t="n">
        <x:v>37</x:v>
      </x:c>
      <x:c r="F158" s="10" t="str">
        <x:f>IFERROR(HYPERLINK("https://www.mgpu.ru/wp-content/uploads/2026/09/15.09.2026-Pr-735-shkoly-proektov_vertikali-.pdf#page=37","https://www.mgpu.ru/wp-content/uploads/2026/09/15.09.2026-Pr-735-shkoly-proektov_vertikali-.pdf#page=37"),"https://www.mgpu.ru/wp-content/uploads/2026/09/15.09.2026-Pr-735-shkoly-proektov_vertikali-.pdf#page=37")</x:f>
        <x:v>https://www.mgpu.ru/wp-content/uploads/2026/09/15.09.2026-Pr-735-shkoly-proektov_vertikali-.pdf#page=37</x:v>
      </x:c>
    </x:row>
    <x:row r="159" ht="64" customHeight="1">
      <x:c r="A159" s="3" t="str">
        <x:v>Математическая вертикаль</x:v>
      </x:c>
      <x:c r="B159" s="3" t="str">
        <x:v>Государственное бюджетное общеобразовательное учреждение города Москвы «Школа № 1374»</x:v>
      </x:c>
      <x:c r="C159" s="3" t="str">
        <x:v>7,8,9 классы</x:v>
      </x:c>
      <x:c r="D159" s="3" t="str">
        <x:v>Пр-735</x:v>
      </x:c>
      <x:c r="E159" s="3" t="n">
        <x:v>37</x:v>
      </x:c>
      <x:c r="F159" s="10" t="str">
        <x:f>IFERROR(HYPERLINK("https://www.mgpu.ru/wp-content/uploads/2026/09/15.09.2026-Pr-735-shkoly-proektov_vertikali-.pdf#page=37","https://www.mgpu.ru/wp-content/uploads/2026/09/15.09.2026-Pr-735-shkoly-proektov_vertikali-.pdf#page=37"),"https://www.mgpu.ru/wp-content/uploads/2026/09/15.09.2026-Pr-735-shkoly-proektov_vertikali-.pdf#page=37")</x:f>
        <x:v>https://www.mgpu.ru/wp-content/uploads/2026/09/15.09.2026-Pr-735-shkoly-proektov_vertikali-.pdf#page=37</x:v>
      </x:c>
    </x:row>
    <x:row r="160" ht="64" customHeight="1">
      <x:c r="A160" s="3" t="str">
        <x:v>Математическая вертикаль</x:v>
      </x:c>
      <x:c r="B160" s="3" t="str">
        <x:v>Государственное бюджетное общеобразовательное учреждение города Москвы «Школа № 1375»</x:v>
      </x:c>
      <x:c r="C160" s="3" t="str">
        <x:v>7,8,9 классы</x:v>
      </x:c>
      <x:c r="D160" s="3" t="str">
        <x:v>Пр-735</x:v>
      </x:c>
      <x:c r="E160" s="3" t="n">
        <x:v>37</x:v>
      </x:c>
      <x:c r="F160" s="10" t="str">
        <x:f>IFERROR(HYPERLINK("https://www.mgpu.ru/wp-content/uploads/2026/09/15.09.2026-Pr-735-shkoly-proektov_vertikali-.pdf#page=37","https://www.mgpu.ru/wp-content/uploads/2026/09/15.09.2026-Pr-735-shkoly-proektov_vertikali-.pdf#page=37"),"https://www.mgpu.ru/wp-content/uploads/2026/09/15.09.2026-Pr-735-shkoly-proektov_vertikali-.pdf#page=37")</x:f>
        <x:v>https://www.mgpu.ru/wp-content/uploads/2026/09/15.09.2026-Pr-735-shkoly-proektov_vertikali-.pdf#page=37</x:v>
      </x:c>
    </x:row>
    <x:row r="161" ht="64" customHeight="1">
      <x:c r="A161" s="3" t="str">
        <x:v>Математическая вертикаль</x:v>
      </x:c>
      <x:c r="B161" s="3" t="str">
        <x:v>Государственное бюджетное общеобразовательное учреждение города Москвы «Школа № 138»</x:v>
      </x:c>
      <x:c r="C161" s="3" t="str">
        <x:v>7,8,9 классы</x:v>
      </x:c>
      <x:c r="D161" s="3" t="str">
        <x:v>Пр-735</x:v>
      </x:c>
      <x:c r="E161" s="3" t="n">
        <x:v>37</x:v>
      </x:c>
      <x:c r="F161" s="10" t="str">
        <x:f>IFERROR(HYPERLINK("https://www.mgpu.ru/wp-content/uploads/2026/09/15.09.2026-Pr-735-shkoly-proektov_vertikali-.pdf#page=37","https://www.mgpu.ru/wp-content/uploads/2026/09/15.09.2026-Pr-735-shkoly-proektov_vertikali-.pdf#page=37"),"https://www.mgpu.ru/wp-content/uploads/2026/09/15.09.2026-Pr-735-shkoly-proektov_vertikali-.pdf#page=37")</x:f>
        <x:v>https://www.mgpu.ru/wp-content/uploads/2026/09/15.09.2026-Pr-735-shkoly-proektov_vertikali-.pdf#page=37</x:v>
      </x:c>
    </x:row>
    <x:row r="162" ht="64" customHeight="1">
      <x:c r="A162" s="3" t="str">
        <x:v>Математическая вертикаль</x:v>
      </x:c>
      <x:c r="B162" s="3" t="str">
        <x:v>Государственное бюджетное общеобразовательное учреждение города Москвы «Школа № 1381»</x:v>
      </x:c>
      <x:c r="C162" s="3" t="str">
        <x:v>7,9 классы</x:v>
      </x:c>
      <x:c r="D162" s="3" t="str">
        <x:v>Пр-735</x:v>
      </x:c>
      <x:c r="E162" s="3" t="n">
        <x:v>37</x:v>
      </x:c>
      <x:c r="F162" s="10" t="str">
        <x:f>IFERROR(HYPERLINK("https://www.mgpu.ru/wp-content/uploads/2026/09/15.09.2026-Pr-735-shkoly-proektov_vertikali-.pdf#page=37","https://www.mgpu.ru/wp-content/uploads/2026/09/15.09.2026-Pr-735-shkoly-proektov_vertikali-.pdf#page=37"),"https://www.mgpu.ru/wp-content/uploads/2026/09/15.09.2026-Pr-735-shkoly-proektov_vertikali-.pdf#page=37")</x:f>
        <x:v>https://www.mgpu.ru/wp-content/uploads/2026/09/15.09.2026-Pr-735-shkoly-proektov_vertikali-.pdf#page=37</x:v>
      </x:c>
    </x:row>
    <x:row r="163" ht="64" customHeight="1">
      <x:c r="A163" s="3" t="str">
        <x:v>Математическая вертикаль</x:v>
      </x:c>
      <x:c r="B163" s="3" t="str">
        <x:v>Государственное бюджетное общеобразовательное учреждение города Москвы «Школа № 1383»</x:v>
      </x:c>
      <x:c r="C163" s="3" t="str">
        <x:v>7 класс</x:v>
      </x:c>
      <x:c r="D163" s="3" t="str">
        <x:v>Пр-735</x:v>
      </x:c>
      <x:c r="E163" s="3" t="n">
        <x:v>37</x:v>
      </x:c>
      <x:c r="F163" s="10" t="str">
        <x:f>IFERROR(HYPERLINK("https://www.mgpu.ru/wp-content/uploads/2026/09/15.09.2026-Pr-735-shkoly-proektov_vertikali-.pdf#page=37","https://www.mgpu.ru/wp-content/uploads/2026/09/15.09.2026-Pr-735-shkoly-proektov_vertikali-.pdf#page=37"),"https://www.mgpu.ru/wp-content/uploads/2026/09/15.09.2026-Pr-735-shkoly-proektov_vertikali-.pdf#page=37")</x:f>
        <x:v>https://www.mgpu.ru/wp-content/uploads/2026/09/15.09.2026-Pr-735-shkoly-proektov_vertikali-.pdf#page=37</x:v>
      </x:c>
    </x:row>
    <x:row r="164" ht="64" customHeight="1">
      <x:c r="A164" s="3" t="str">
        <x:v>Математическая вертикаль</x:v>
      </x:c>
      <x:c r="B164" s="3" t="str">
        <x:v>Государственное бюджетное общеобразовательное уч реждение города Москвы «Школа № 1384 имени А.А. Леманского»</x:v>
      </x:c>
      <x:c r="C164" s="3" t="str">
        <x:v>7,8,9 классы</x:v>
      </x:c>
      <x:c r="D164" s="3" t="str">
        <x:v>Пр-735</x:v>
      </x:c>
      <x:c r="E164" s="3" t="n">
        <x:v>37</x:v>
      </x:c>
      <x:c r="F164" s="10" t="str">
        <x:f>IFERROR(HYPERLINK("https://www.mgpu.ru/wp-content/uploads/2026/09/15.09.2026-Pr-735-shkoly-proektov_vertikali-.pdf#page=37","https://www.mgpu.ru/wp-content/uploads/2026/09/15.09.2026-Pr-735-shkoly-proektov_vertikali-.pdf#page=37"),"https://www.mgpu.ru/wp-content/uploads/2026/09/15.09.2026-Pr-735-shkoly-proektov_vertikali-.pdf#page=37")</x:f>
        <x:v>https://www.mgpu.ru/wp-content/uploads/2026/09/15.09.2026-Pr-735-shkoly-proektov_vertikali-.pdf#page=37</x:v>
      </x:c>
    </x:row>
    <x:row r="165" ht="64" customHeight="1">
      <x:c r="A165" s="3" t="str">
        <x:v>Математическая вертикаль</x:v>
      </x:c>
      <x:c r="B165" s="3" t="str">
        <x:v>Государственное бюджетное общеобразовательное учреждение города Москвы «Школа № 1387»</x:v>
      </x:c>
      <x:c r="C165" s="3" t="str">
        <x:v>7,8,9 классы</x:v>
      </x:c>
      <x:c r="D165" s="3" t="str">
        <x:v>Пр-735</x:v>
      </x:c>
      <x:c r="E165" s="3" t="n">
        <x:v>37</x:v>
      </x:c>
      <x:c r="F165" s="10" t="str">
        <x:f>IFERROR(HYPERLINK("https://www.mgpu.ru/wp-content/uploads/2026/09/15.09.2026-Pr-735-shkoly-proektov_vertikali-.pdf#page=37","https://www.mgpu.ru/wp-content/uploads/2026/09/15.09.2026-Pr-735-shkoly-proektov_vertikali-.pdf#page=37"),"https://www.mgpu.ru/wp-content/uploads/2026/09/15.09.2026-Pr-735-shkoly-proektov_vertikali-.pdf#page=37")</x:f>
        <x:v>https://www.mgpu.ru/wp-content/uploads/2026/09/15.09.2026-Pr-735-shkoly-proektov_vertikali-.pdf#page=37</x:v>
      </x:c>
    </x:row>
    <x:row r="166" ht="64" customHeight="1">
      <x:c r="A166" s="3" t="str">
        <x:v>Математическая вертикаль</x:v>
      </x:c>
      <x:c r="B166" s="3" t="str">
        <x:v>Государственное бюджетное общеобразовательное учреждение города Москвы «Школа № 1391»</x:v>
      </x:c>
      <x:c r="C166" s="3" t="str">
        <x:v>7,8,9 классы</x:v>
      </x:c>
      <x:c r="D166" s="3" t="str">
        <x:v>Пр-735</x:v>
      </x:c>
      <x:c r="E166" s="3" t="n">
        <x:v>38</x:v>
      </x:c>
      <x:c r="F166" s="10" t="str">
        <x:f>IFERROR(HYPERLINK("https://www.mgpu.ru/wp-content/uploads/2026/09/15.09.2026-Pr-735-shkoly-proektov_vertikali-.pdf#page=38","https://www.mgpu.ru/wp-content/uploads/2026/09/15.09.2026-Pr-735-shkoly-proektov_vertikali-.pdf#page=38"),"https://www.mgpu.ru/wp-content/uploads/2026/09/15.09.2026-Pr-735-shkoly-proektov_vertikali-.pdf#page=38")</x:f>
        <x:v>https://www.mgpu.ru/wp-content/uploads/2026/09/15.09.2026-Pr-735-shkoly-proektov_vertikali-.pdf#page=38</x:v>
      </x:c>
    </x:row>
    <x:row r="167" ht="64" customHeight="1">
      <x:c r="A167" s="3" t="str">
        <x:v>Математическая вертикаль</x:v>
      </x:c>
      <x:c r="B167" s="3" t="str">
        <x:v>Государственное бюджетное общеобразовательное уч реждение города Москвы «Школа № 1392 имени Д.В. Рябинкина»</x:v>
      </x:c>
      <x:c r="C167" s="3" t="str">
        <x:v>7,8,9 классы</x:v>
      </x:c>
      <x:c r="D167" s="3" t="str">
        <x:v>Пр-735</x:v>
      </x:c>
      <x:c r="E167" s="3" t="n">
        <x:v>38</x:v>
      </x:c>
      <x:c r="F167" s="10" t="str">
        <x:f>IFERROR(HYPERLINK("https://www.mgpu.ru/wp-content/uploads/2026/09/15.09.2026-Pr-735-shkoly-proektov_vertikali-.pdf#page=38","https://www.mgpu.ru/wp-content/uploads/2026/09/15.09.2026-Pr-735-shkoly-proektov_vertikali-.pdf#page=38"),"https://www.mgpu.ru/wp-content/uploads/2026/09/15.09.2026-Pr-735-shkoly-proektov_vertikali-.pdf#page=38")</x:f>
        <x:v>https://www.mgpu.ru/wp-content/uploads/2026/09/15.09.2026-Pr-735-shkoly-proektov_vertikali-.pdf#page=38</x:v>
      </x:c>
    </x:row>
    <x:row r="168" ht="64" customHeight="1">
      <x:c r="A168" s="3" t="str">
        <x:v>Математическая вертикаль</x:v>
      </x:c>
      <x:c r="B168" s="3" t="str">
        <x:v>Государственное бюджетное общеобразовательное учреждение города Москвы «Школа № 14»</x:v>
      </x:c>
      <x:c r="C168" s="3" t="str">
        <x:v>7,8,9 классы</x:v>
      </x:c>
      <x:c r="D168" s="3" t="str">
        <x:v>Пр-735</x:v>
      </x:c>
      <x:c r="E168" s="3" t="n">
        <x:v>38</x:v>
      </x:c>
      <x:c r="F168" s="10" t="str">
        <x:f>IFERROR(HYPERLINK("https://www.mgpu.ru/wp-content/uploads/2026/09/15.09.2026-Pr-735-shkoly-proektov_vertikali-.pdf#page=38","https://www.mgpu.ru/wp-content/uploads/2026/09/15.09.2026-Pr-735-shkoly-proektov_vertikali-.pdf#page=38"),"https://www.mgpu.ru/wp-content/uploads/2026/09/15.09.2026-Pr-735-shkoly-proektov_vertikali-.pdf#page=38")</x:f>
        <x:v>https://www.mgpu.ru/wp-content/uploads/2026/09/15.09.2026-Pr-735-shkoly-proektov_vertikali-.pdf#page=38</x:v>
      </x:c>
    </x:row>
    <x:row r="169" ht="64" customHeight="1">
      <x:c r="A169" s="3" t="str">
        <x:v>Математическая вертикаль</x:v>
      </x:c>
      <x:c r="B169" s="3" t="str">
        <x:v>Государственное бюджетное общеобразовательное учреждение города Москвы «Школа № 1400»</x:v>
      </x:c>
      <x:c r="C169" s="3" t="str">
        <x:v>7,8,9 классы</x:v>
      </x:c>
      <x:c r="D169" s="3" t="str">
        <x:v>Пр-735</x:v>
      </x:c>
      <x:c r="E169" s="3" t="n">
        <x:v>38</x:v>
      </x:c>
      <x:c r="F169" s="10" t="str">
        <x:f>IFERROR(HYPERLINK("https://www.mgpu.ru/wp-content/uploads/2026/09/15.09.2026-Pr-735-shkoly-proektov_vertikali-.pdf#page=38","https://www.mgpu.ru/wp-content/uploads/2026/09/15.09.2026-Pr-735-shkoly-proektov_vertikali-.pdf#page=38"),"https://www.mgpu.ru/wp-content/uploads/2026/09/15.09.2026-Pr-735-shkoly-proektov_vertikali-.pdf#page=38")</x:f>
        <x:v>https://www.mgpu.ru/wp-content/uploads/2026/09/15.09.2026-Pr-735-shkoly-proektov_vertikali-.pdf#page=38</x:v>
      </x:c>
    </x:row>
    <x:row r="170" ht="64" customHeight="1">
      <x:c r="A170" s="3" t="str">
        <x:v>Математическая вертикаль</x:v>
      </x:c>
      <x:c r="B170" s="3" t="str">
        <x:v>Государственное бюджетное общеобразовательное учреждение города Москвы «Школа № 1404 «Гамма»</x:v>
      </x:c>
      <x:c r="C170" s="3" t="str">
        <x:v>7,8,9 классы</x:v>
      </x:c>
      <x:c r="D170" s="3" t="str">
        <x:v>Пр-735</x:v>
      </x:c>
      <x:c r="E170" s="3" t="n">
        <x:v>38</x:v>
      </x:c>
      <x:c r="F170" s="10" t="str">
        <x:f>IFERROR(HYPERLINK("https://www.mgpu.ru/wp-content/uploads/2026/09/15.09.2026-Pr-735-shkoly-proektov_vertikali-.pdf#page=38","https://www.mgpu.ru/wp-content/uploads/2026/09/15.09.2026-Pr-735-shkoly-proektov_vertikali-.pdf#page=38"),"https://www.mgpu.ru/wp-content/uploads/2026/09/15.09.2026-Pr-735-shkoly-proektov_vertikali-.pdf#page=38")</x:f>
        <x:v>https://www.mgpu.ru/wp-content/uploads/2026/09/15.09.2026-Pr-735-shkoly-proektov_vertikali-.pdf#page=38</x:v>
      </x:c>
    </x:row>
    <x:row r="171" ht="64" customHeight="1">
      <x:c r="A171" s="3" t="str">
        <x:v>Математическая вертикаль</x:v>
      </x:c>
      <x:c r="B171" s="3" t="str">
        <x:v>Государственное бюджетное общеобразовательное учреждение города Москвы «Школа № 1409»</x:v>
      </x:c>
      <x:c r="C171" s="3" t="str">
        <x:v>7,8,9 классы</x:v>
      </x:c>
      <x:c r="D171" s="3" t="str">
        <x:v>Пр-735</x:v>
      </x:c>
      <x:c r="E171" s="3" t="n">
        <x:v>38</x:v>
      </x:c>
      <x:c r="F171" s="10" t="str">
        <x:f>IFERROR(HYPERLINK("https://www.mgpu.ru/wp-content/uploads/2026/09/15.09.2026-Pr-735-shkoly-proektov_vertikali-.pdf#page=38","https://www.mgpu.ru/wp-content/uploads/2026/09/15.09.2026-Pr-735-shkoly-proektov_vertikali-.pdf#page=38"),"https://www.mgpu.ru/wp-content/uploads/2026/09/15.09.2026-Pr-735-shkoly-proektov_vertikali-.pdf#page=38")</x:f>
        <x:v>https://www.mgpu.ru/wp-content/uploads/2026/09/15.09.2026-Pr-735-shkoly-proektov_vertikali-.pdf#page=38</x:v>
      </x:c>
    </x:row>
    <x:row r="172" ht="64" customHeight="1">
      <x:c r="A172" s="3" t="str">
        <x:v>Математическая вертикаль</x:v>
      </x:c>
      <x:c r="B172" s="3" t="str">
        <x:v>Государственное бюджетное общеобразовательное уч реждение города Москвы «Школа № 141 имени Героя Советского Союза Рихарда Зорге»</x:v>
      </x:c>
      <x:c r="C172" s="3" t="str">
        <x:v>7,8,9 классы</x:v>
      </x:c>
      <x:c r="D172" s="3" t="str">
        <x:v>Пр-735</x:v>
      </x:c>
      <x:c r="E172" s="3" t="n">
        <x:v>38</x:v>
      </x:c>
      <x:c r="F172" s="10" t="str">
        <x:f>IFERROR(HYPERLINK("https://www.mgpu.ru/wp-content/uploads/2026/09/15.09.2026-Pr-735-shkoly-proektov_vertikali-.pdf#page=38","https://www.mgpu.ru/wp-content/uploads/2026/09/15.09.2026-Pr-735-shkoly-proektov_vertikali-.pdf#page=38"),"https://www.mgpu.ru/wp-content/uploads/2026/09/15.09.2026-Pr-735-shkoly-proektov_vertikali-.pdf#page=38")</x:f>
        <x:v>https://www.mgpu.ru/wp-content/uploads/2026/09/15.09.2026-Pr-735-shkoly-proektov_vertikali-.pdf#page=38</x:v>
      </x:c>
    </x:row>
    <x:row r="173" ht="64" customHeight="1">
      <x:c r="A173" s="3" t="str">
        <x:v>Математическая вертикаль</x:v>
      </x:c>
      <x:c r="B173" s="3" t="str">
        <x:v>Государственное бюджетное общеобразовательное учреждение города Москвы «Школа № 1411»</x:v>
      </x:c>
      <x:c r="C173" s="3" t="str">
        <x:v>7,8,9 классы</x:v>
      </x:c>
      <x:c r="D173" s="3" t="str">
        <x:v>Пр-735</x:v>
      </x:c>
      <x:c r="E173" s="3" t="n">
        <x:v>38</x:v>
      </x:c>
      <x:c r="F173" s="10" t="str">
        <x:f>IFERROR(HYPERLINK("https://www.mgpu.ru/wp-content/uploads/2026/09/15.09.2026-Pr-735-shkoly-proektov_vertikali-.pdf#page=38","https://www.mgpu.ru/wp-content/uploads/2026/09/15.09.2026-Pr-735-shkoly-proektov_vertikali-.pdf#page=38"),"https://www.mgpu.ru/wp-content/uploads/2026/09/15.09.2026-Pr-735-shkoly-proektov_vertikali-.pdf#page=38")</x:f>
        <x:v>https://www.mgpu.ru/wp-content/uploads/2026/09/15.09.2026-Pr-735-shkoly-proektov_vertikali-.pdf#page=38</x:v>
      </x:c>
    </x:row>
    <x:row r="174" ht="64" customHeight="1">
      <x:c r="A174" s="3" t="str">
        <x:v>Математическая вертикаль</x:v>
      </x:c>
      <x:c r="B174" s="3" t="str">
        <x:v>Государственное бюджетное общеобразовательное учреждение города Москвы «Школа № 1412»</x:v>
      </x:c>
      <x:c r="C174" s="3" t="str">
        <x:v>7,8,9 классы</x:v>
      </x:c>
      <x:c r="D174" s="3" t="str">
        <x:v>Пр-735</x:v>
      </x:c>
      <x:c r="E174" s="3" t="n">
        <x:v>38</x:v>
      </x:c>
      <x:c r="F174" s="10" t="str">
        <x:f>IFERROR(HYPERLINK("https://www.mgpu.ru/wp-content/uploads/2026/09/15.09.2026-Pr-735-shkoly-proektov_vertikali-.pdf#page=38","https://www.mgpu.ru/wp-content/uploads/2026/09/15.09.2026-Pr-735-shkoly-proektov_vertikali-.pdf#page=38"),"https://www.mgpu.ru/wp-content/uploads/2026/09/15.09.2026-Pr-735-shkoly-proektov_vertikali-.pdf#page=38")</x:f>
        <x:v>https://www.mgpu.ru/wp-content/uploads/2026/09/15.09.2026-Pr-735-shkoly-proektov_vertikali-.pdf#page=38</x:v>
      </x:c>
    </x:row>
    <x:row r="175" ht="64" customHeight="1">
      <x:c r="A175" s="3" t="str">
        <x:v>Математическая вертикаль</x:v>
      </x:c>
      <x:c r="B175" s="3" t="str">
        <x:v>Государственное бюджетное общеобразовательное учреждение города Москвы «Школа № 1413»</x:v>
      </x:c>
      <x:c r="C175" s="3" t="str">
        <x:v>7,8,9 классы</x:v>
      </x:c>
      <x:c r="D175" s="3" t="str">
        <x:v>Пр-735</x:v>
      </x:c>
      <x:c r="E175" s="3" t="n">
        <x:v>38</x:v>
      </x:c>
      <x:c r="F175" s="10" t="str">
        <x:f>IFERROR(HYPERLINK("https://www.mgpu.ru/wp-content/uploads/2026/09/15.09.2026-Pr-735-shkoly-proektov_vertikali-.pdf#page=38","https://www.mgpu.ru/wp-content/uploads/2026/09/15.09.2026-Pr-735-shkoly-proektov_vertikali-.pdf#page=38"),"https://www.mgpu.ru/wp-content/uploads/2026/09/15.09.2026-Pr-735-shkoly-proektov_vertikali-.pdf#page=38")</x:f>
        <x:v>https://www.mgpu.ru/wp-content/uploads/2026/09/15.09.2026-Pr-735-shkoly-proektov_vertikali-.pdf#page=38</x:v>
      </x:c>
    </x:row>
    <x:row r="176" ht="64" customHeight="1">
      <x:c r="A176" s="3" t="str">
        <x:v>Математическая вертикаль</x:v>
      </x:c>
      <x:c r="B176" s="3" t="str">
        <x:v>Государственное бюджетное общеобразовательное учреждение города Москвы «Школа № 1415 «Останкино»</x:v>
      </x:c>
      <x:c r="C176" s="3" t="str">
        <x:v>7,8,9 классы</x:v>
      </x:c>
      <x:c r="D176" s="3" t="str">
        <x:v>Пр-735</x:v>
      </x:c>
      <x:c r="E176" s="3" t="n">
        <x:v>38</x:v>
      </x:c>
      <x:c r="F176" s="10" t="str">
        <x:f>IFERROR(HYPERLINK("https://www.mgpu.ru/wp-content/uploads/2026/09/15.09.2026-Pr-735-shkoly-proektov_vertikali-.pdf#page=38","https://www.mgpu.ru/wp-content/uploads/2026/09/15.09.2026-Pr-735-shkoly-proektov_vertikali-.pdf#page=38"),"https://www.mgpu.ru/wp-content/uploads/2026/09/15.09.2026-Pr-735-shkoly-proektov_vertikali-.pdf#page=38")</x:f>
        <x:v>https://www.mgpu.ru/wp-content/uploads/2026/09/15.09.2026-Pr-735-shkoly-proektov_vertikali-.pdf#page=38</x:v>
      </x:c>
    </x:row>
    <x:row r="177" ht="64" customHeight="1">
      <x:c r="A177" s="3" t="str">
        <x:v>Математическая вертикаль</x:v>
      </x:c>
      <x:c r="B177" s="3" t="str">
        <x:v>Государственное бюджетное общеобразовательное учреждение города Москвы «Школа № 1416 «Лианозово»</x:v>
      </x:c>
      <x:c r="C177" s="3" t="str">
        <x:v>7,8,9 классы</x:v>
      </x:c>
      <x:c r="D177" s="3" t="str">
        <x:v>Пр-735</x:v>
      </x:c>
      <x:c r="E177" s="3" t="n">
        <x:v>38</x:v>
      </x:c>
      <x:c r="F177" s="10" t="str">
        <x:f>IFERROR(HYPERLINK("https://www.mgpu.ru/wp-content/uploads/2026/09/15.09.2026-Pr-735-shkoly-proektov_vertikali-.pdf#page=38","https://www.mgpu.ru/wp-content/uploads/2026/09/15.09.2026-Pr-735-shkoly-proektov_vertikali-.pdf#page=38"),"https://www.mgpu.ru/wp-content/uploads/2026/09/15.09.2026-Pr-735-shkoly-proektov_vertikali-.pdf#page=38")</x:f>
        <x:v>https://www.mgpu.ru/wp-content/uploads/2026/09/15.09.2026-Pr-735-shkoly-proektov_vertikali-.pdf#page=38</x:v>
      </x:c>
    </x:row>
    <x:row r="178" ht="64" customHeight="1">
      <x:c r="A178" s="3" t="str">
        <x:v>Математическая вертикаль</x:v>
      </x:c>
      <x:c r="B178" s="3" t="str">
        <x:v>Государственное бюджетное общеобразовательное учреждение города Москвы «Школа № 1420»</x:v>
      </x:c>
      <x:c r="C178" s="3" t="str">
        <x:v>7,8,9 классы</x:v>
      </x:c>
      <x:c r="D178" s="3" t="str">
        <x:v>Пр-735</x:v>
      </x:c>
      <x:c r="E178" s="3" t="n">
        <x:v>38</x:v>
      </x:c>
      <x:c r="F178" s="10" t="str">
        <x:f>IFERROR(HYPERLINK("https://www.mgpu.ru/wp-content/uploads/2026/09/15.09.2026-Pr-735-shkoly-proektov_vertikali-.pdf#page=38","https://www.mgpu.ru/wp-content/uploads/2026/09/15.09.2026-Pr-735-shkoly-proektov_vertikali-.pdf#page=38"),"https://www.mgpu.ru/wp-content/uploads/2026/09/15.09.2026-Pr-735-shkoly-proektov_vertikali-.pdf#page=38")</x:f>
        <x:v>https://www.mgpu.ru/wp-content/uploads/2026/09/15.09.2026-Pr-735-shkoly-proektov_vertikali-.pdf#page=38</x:v>
      </x:c>
    </x:row>
    <x:row r="179" ht="64" customHeight="1">
      <x:c r="A179" s="3" t="str">
        <x:v>Математическая вертикаль</x:v>
      </x:c>
      <x:c r="B179" s="3" t="str">
        <x:v>Государственное бюджетное общеобразовательное уч реждение города Москвы «Школа № 1430 имени Героя Социалистического Труда Г.В. Кисунько»</x:v>
      </x:c>
      <x:c r="C179" s="3" t="str">
        <x:v>7,8,9 классы</x:v>
      </x:c>
      <x:c r="D179" s="3" t="str">
        <x:v>Пр-735</x:v>
      </x:c>
      <x:c r="E179" s="3" t="n">
        <x:v>38</x:v>
      </x:c>
      <x:c r="F179" s="10" t="str">
        <x:f>IFERROR(HYPERLINK("https://www.mgpu.ru/wp-content/uploads/2026/09/15.09.2026-Pr-735-shkoly-proektov_vertikali-.pdf#page=38","https://www.mgpu.ru/wp-content/uploads/2026/09/15.09.2026-Pr-735-shkoly-proektov_vertikali-.pdf#page=38"),"https://www.mgpu.ru/wp-content/uploads/2026/09/15.09.2026-Pr-735-shkoly-proektov_vertikali-.pdf#page=38")</x:f>
        <x:v>https://www.mgpu.ru/wp-content/uploads/2026/09/15.09.2026-Pr-735-shkoly-proektov_vertikali-.pdf#page=38</x:v>
      </x:c>
    </x:row>
    <x:row r="180" ht="64" customHeight="1">
      <x:c r="A180" s="3" t="str">
        <x:v>Математическая вертикаль</x:v>
      </x:c>
      <x:c r="B180" s="3" t="str">
        <x:v>Государственное бюджетное общеобразовательное учреждение города Москвы «Школа № 1434 «Раменки»</x:v>
      </x:c>
      <x:c r="C180" s="3" t="str">
        <x:v>7,8,9 классы</x:v>
      </x:c>
      <x:c r="D180" s="3" t="str">
        <x:v>Пр-735</x:v>
      </x:c>
      <x:c r="E180" s="3" t="n">
        <x:v>38</x:v>
      </x:c>
      <x:c r="F180" s="10" t="str">
        <x:f>IFERROR(HYPERLINK("https://www.mgpu.ru/wp-content/uploads/2026/09/15.09.2026-Pr-735-shkoly-proektov_vertikali-.pdf#page=38","https://www.mgpu.ru/wp-content/uploads/2026/09/15.09.2026-Pr-735-shkoly-proektov_vertikali-.pdf#page=38"),"https://www.mgpu.ru/wp-content/uploads/2026/09/15.09.2026-Pr-735-shkoly-proektov_vertikali-.pdf#page=38")</x:f>
        <x:v>https://www.mgpu.ru/wp-content/uploads/2026/09/15.09.2026-Pr-735-shkoly-proektov_vertikali-.pdf#page=38</x:v>
      </x:c>
    </x:row>
    <x:row r="181" ht="64" customHeight="1">
      <x:c r="A181" s="3" t="str">
        <x:v>Математическая вертикаль</x:v>
      </x:c>
      <x:c r="B181" s="3" t="str">
        <x:v>Государственное бюджетное общеобразовательное учреждение города Москвы «Школа № 1440»</x:v>
      </x:c>
      <x:c r="C181" s="3" t="str">
        <x:v>7,8,9 классы</x:v>
      </x:c>
      <x:c r="D181" s="3" t="str">
        <x:v>Пр-735</x:v>
      </x:c>
      <x:c r="E181" s="3" t="n">
        <x:v>38</x:v>
      </x:c>
      <x:c r="F181" s="10" t="str">
        <x:f>IFERROR(HYPERLINK("https://www.mgpu.ru/wp-content/uploads/2026/09/15.09.2026-Pr-735-shkoly-proektov_vertikali-.pdf#page=38","https://www.mgpu.ru/wp-content/uploads/2026/09/15.09.2026-Pr-735-shkoly-proektov_vertikali-.pdf#page=38"),"https://www.mgpu.ru/wp-content/uploads/2026/09/15.09.2026-Pr-735-shkoly-proektov_vertikali-.pdf#page=38")</x:f>
        <x:v>https://www.mgpu.ru/wp-content/uploads/2026/09/15.09.2026-Pr-735-shkoly-proektov_vertikali-.pdf#page=38</x:v>
      </x:c>
    </x:row>
    <x:row r="182" ht="64" customHeight="1">
      <x:c r="A182" s="3" t="str">
        <x:v>Математическая вертикаль</x:v>
      </x:c>
      <x:c r="B182" s="3" t="str">
        <x:v>Государственное бюджетное общеобразовательное уч реждение города Москвы «Школа № 1449 имени Героя Советского Союза М.В. Водопьянова»</x:v>
      </x:c>
      <x:c r="C182" s="3" t="str">
        <x:v>8,9 классы</x:v>
      </x:c>
      <x:c r="D182" s="3" t="str">
        <x:v>Пр-735</x:v>
      </x:c>
      <x:c r="E182" s="3" t="n">
        <x:v>38</x:v>
      </x:c>
      <x:c r="F182" s="10" t="str">
        <x:f>IFERROR(HYPERLINK("https://www.mgpu.ru/wp-content/uploads/2026/09/15.09.2026-Pr-735-shkoly-proektov_vertikali-.pdf#page=38","https://www.mgpu.ru/wp-content/uploads/2026/09/15.09.2026-Pr-735-shkoly-proektov_vertikali-.pdf#page=38"),"https://www.mgpu.ru/wp-content/uploads/2026/09/15.09.2026-Pr-735-shkoly-proektov_vertikali-.pdf#page=38")</x:f>
        <x:v>https://www.mgpu.ru/wp-content/uploads/2026/09/15.09.2026-Pr-735-shkoly-proektov_vertikali-.pdf#page=38</x:v>
      </x:c>
    </x:row>
    <x:row r="183" ht="64" customHeight="1">
      <x:c r="A183" s="3" t="str">
        <x:v>Математическая вертикаль</x:v>
      </x:c>
      <x:c r="B183" s="3" t="str">
        <x:v>Государственное бюджетное общеобразовательное учреждение города Москвы «Школа № 1450 «Олимп»</x:v>
      </x:c>
      <x:c r="C183" s="3" t="str">
        <x:v>7,8,9 классы</x:v>
      </x:c>
      <x:c r="D183" s="3" t="str">
        <x:v>Пр-735</x:v>
      </x:c>
      <x:c r="E183" s="3" t="n">
        <x:v>39</x:v>
      </x:c>
      <x:c r="F183" s="10" t="str">
        <x:f>IFERROR(HYPERLINK("https://www.mgpu.ru/wp-content/uploads/2026/09/15.09.2026-Pr-735-shkoly-proektov_vertikali-.pdf#page=39","https://www.mgpu.ru/wp-content/uploads/2026/09/15.09.2026-Pr-735-shkoly-proektov_vertikali-.pdf#page=39"),"https://www.mgpu.ru/wp-content/uploads/2026/09/15.09.2026-Pr-735-shkoly-proektov_vertikali-.pdf#page=39")</x:f>
        <x:v>https://www.mgpu.ru/wp-content/uploads/2026/09/15.09.2026-Pr-735-shkoly-proektov_vertikali-.pdf#page=39</x:v>
      </x:c>
    </x:row>
    <x:row r="184" ht="64" customHeight="1">
      <x:c r="A184" s="3" t="str">
        <x:v>Математическая вертикаль</x:v>
      </x:c>
      <x:c r="B184" s="3" t="str">
        <x:v>Государственное бюджетное общеобразовательное уч реждение города Москвы «Школа № 1454 «Тимирязевская»</x:v>
      </x:c>
      <x:c r="C184" s="3" t="str">
        <x:v>8,9 классы</x:v>
      </x:c>
      <x:c r="D184" s="3" t="str">
        <x:v>Пр-735</x:v>
      </x:c>
      <x:c r="E184" s="3" t="n">
        <x:v>39</x:v>
      </x:c>
      <x:c r="F184" s="10" t="str">
        <x:f>IFERROR(HYPERLINK("https://www.mgpu.ru/wp-content/uploads/2026/09/15.09.2026-Pr-735-shkoly-proektov_vertikali-.pdf#page=39","https://www.mgpu.ru/wp-content/uploads/2026/09/15.09.2026-Pr-735-shkoly-proektov_vertikali-.pdf#page=39"),"https://www.mgpu.ru/wp-content/uploads/2026/09/15.09.2026-Pr-735-shkoly-proektov_vertikali-.pdf#page=39")</x:f>
        <x:v>https://www.mgpu.ru/wp-content/uploads/2026/09/15.09.2026-Pr-735-shkoly-proektov_vertikali-.pdf#page=39</x:v>
      </x:c>
    </x:row>
    <x:row r="185" ht="64" customHeight="1">
      <x:c r="A185" s="3" t="str">
        <x:v>Математическая вертикаль</x:v>
      </x:c>
      <x:c r="B185" s="3" t="str">
        <x:v>Государственное бюджетное общеобразовательное уч реждение города Москвы «Школа № 1466 имени Надежды Рушевой»</x:v>
      </x:c>
      <x:c r="C185" s="3" t="str">
        <x:v>7,8,9 классы</x:v>
      </x:c>
      <x:c r="D185" s="3" t="str">
        <x:v>Пр-735</x:v>
      </x:c>
      <x:c r="E185" s="3" t="n">
        <x:v>39</x:v>
      </x:c>
      <x:c r="F185" s="10" t="str">
        <x:f>IFERROR(HYPERLINK("https://www.mgpu.ru/wp-content/uploads/2026/09/15.09.2026-Pr-735-shkoly-proektov_vertikali-.pdf#page=39","https://www.mgpu.ru/wp-content/uploads/2026/09/15.09.2026-Pr-735-shkoly-proektov_vertikali-.pdf#page=39"),"https://www.mgpu.ru/wp-content/uploads/2026/09/15.09.2026-Pr-735-shkoly-proektov_vertikali-.pdf#page=39")</x:f>
        <x:v>https://www.mgpu.ru/wp-content/uploads/2026/09/15.09.2026-Pr-735-shkoly-proektov_vertikali-.pdf#page=39</x:v>
      </x:c>
    </x:row>
    <x:row r="186" ht="64" customHeight="1">
      <x:c r="A186" s="3" t="str">
        <x:v>Математическая вертикаль</x:v>
      </x:c>
      <x:c r="B186" s="3" t="str">
        <x:v>Государственное бюджетное общеобразовательное учреждение города Москвы «Школа № 1467»</x:v>
      </x:c>
      <x:c r="C186" s="3" t="str">
        <x:v>7,8,9 классы</x:v>
      </x:c>
      <x:c r="D186" s="3" t="str">
        <x:v>Пр-735</x:v>
      </x:c>
      <x:c r="E186" s="3" t="n">
        <x:v>39</x:v>
      </x:c>
      <x:c r="F186" s="10" t="str">
        <x:f>IFERROR(HYPERLINK("https://www.mgpu.ru/wp-content/uploads/2026/09/15.09.2026-Pr-735-shkoly-proektov_vertikali-.pdf#page=39","https://www.mgpu.ru/wp-content/uploads/2026/09/15.09.2026-Pr-735-shkoly-proektov_vertikali-.pdf#page=39"),"https://www.mgpu.ru/wp-content/uploads/2026/09/15.09.2026-Pr-735-shkoly-proektov_vertikali-.pdf#page=39")</x:f>
        <x:v>https://www.mgpu.ru/wp-content/uploads/2026/09/15.09.2026-Pr-735-shkoly-proektov_vertikali-.pdf#page=39</x:v>
      </x:c>
    </x:row>
    <x:row r="187" ht="64" customHeight="1">
      <x:c r="A187" s="3" t="str">
        <x:v>Математическая вертикаль</x:v>
      </x:c>
      <x:c r="B187" s="3" t="str">
        <x:v>Государственное бюджетное общеобразовательное учреждение города Москвы «Школа № 1468»</x:v>
      </x:c>
      <x:c r="C187" s="3" t="str">
        <x:v>7,8,9 классы</x:v>
      </x:c>
      <x:c r="D187" s="3" t="str">
        <x:v>Пр-735</x:v>
      </x:c>
      <x:c r="E187" s="3" t="n">
        <x:v>39</x:v>
      </x:c>
      <x:c r="F187" s="10" t="str">
        <x:f>IFERROR(HYPERLINK("https://www.mgpu.ru/wp-content/uploads/2026/09/15.09.2026-Pr-735-shkoly-proektov_vertikali-.pdf#page=39","https://www.mgpu.ru/wp-content/uploads/2026/09/15.09.2026-Pr-735-shkoly-proektov_vertikali-.pdf#page=39"),"https://www.mgpu.ru/wp-content/uploads/2026/09/15.09.2026-Pr-735-shkoly-proektov_vertikali-.pdf#page=39")</x:f>
        <x:v>https://www.mgpu.ru/wp-content/uploads/2026/09/15.09.2026-Pr-735-shkoly-proektov_vertikali-.pdf#page=39</x:v>
      </x:c>
    </x:row>
    <x:row r="188" ht="64" customHeight="1">
      <x:c r="A188" s="3" t="str">
        <x:v>Математическая вертикаль</x:v>
      </x:c>
      <x:c r="B188" s="3" t="str">
        <x:v>Государственное бюджетное общеобразовательное учреждение города Москвы «Школа № 1474»</x:v>
      </x:c>
      <x:c r="C188" s="3" t="str">
        <x:v>7,8,9 классы</x:v>
      </x:c>
      <x:c r="D188" s="3" t="str">
        <x:v>Пр-735</x:v>
      </x:c>
      <x:c r="E188" s="3" t="n">
        <x:v>39</x:v>
      </x:c>
      <x:c r="F188" s="10" t="str">
        <x:f>IFERROR(HYPERLINK("https://www.mgpu.ru/wp-content/uploads/2026/09/15.09.2026-Pr-735-shkoly-proektov_vertikali-.pdf#page=39","https://www.mgpu.ru/wp-content/uploads/2026/09/15.09.2026-Pr-735-shkoly-proektov_vertikali-.pdf#page=39"),"https://www.mgpu.ru/wp-content/uploads/2026/09/15.09.2026-Pr-735-shkoly-proektov_vertikali-.pdf#page=39")</x:f>
        <x:v>https://www.mgpu.ru/wp-content/uploads/2026/09/15.09.2026-Pr-735-shkoly-proektov_vertikali-.pdf#page=39</x:v>
      </x:c>
    </x:row>
    <x:row r="189" ht="64" customHeight="1">
      <x:c r="A189" s="3" t="str">
        <x:v>Математическая вертикаль</x:v>
      </x:c>
      <x:c r="B189" s="3" t="str">
        <x:v>Государственное бюджетное общеобразовательное уч реждение города Москвы «Школа № 149 имени Героя Советского Союза Ю.Н. Зыкова»</x:v>
      </x:c>
      <x:c r="C189" s="3" t="str">
        <x:v>8,9 классы</x:v>
      </x:c>
      <x:c r="D189" s="3" t="str">
        <x:v>Пр-735</x:v>
      </x:c>
      <x:c r="E189" s="3" t="n">
        <x:v>39</x:v>
      </x:c>
      <x:c r="F189" s="10" t="str">
        <x:f>IFERROR(HYPERLINK("https://www.mgpu.ru/wp-content/uploads/2026/09/15.09.2026-Pr-735-shkoly-proektov_vertikali-.pdf#page=39","https://www.mgpu.ru/wp-content/uploads/2026/09/15.09.2026-Pr-735-shkoly-proektov_vertikali-.pdf#page=39"),"https://www.mgpu.ru/wp-content/uploads/2026/09/15.09.2026-Pr-735-shkoly-proektov_vertikali-.pdf#page=39")</x:f>
        <x:v>https://www.mgpu.ru/wp-content/uploads/2026/09/15.09.2026-Pr-735-shkoly-proektov_vertikali-.pdf#page=39</x:v>
      </x:c>
    </x:row>
    <x:row r="190" ht="64" customHeight="1">
      <x:c r="A190" s="3" t="str">
        <x:v>Математическая вертикаль</x:v>
      </x:c>
      <x:c r="B190" s="3" t="str">
        <x:v>Государственное бюджетное общеобразовательное учреждение города Москвы «Школа № 1492»</x:v>
      </x:c>
      <x:c r="C190" s="3" t="str">
        <x:v>7,9 классы</x:v>
      </x:c>
      <x:c r="D190" s="3" t="str">
        <x:v>Пр-735</x:v>
      </x:c>
      <x:c r="E190" s="3" t="n">
        <x:v>39</x:v>
      </x:c>
      <x:c r="F190" s="10" t="str">
        <x:f>IFERROR(HYPERLINK("https://www.mgpu.ru/wp-content/uploads/2026/09/15.09.2026-Pr-735-shkoly-proektov_vertikali-.pdf#page=39","https://www.mgpu.ru/wp-content/uploads/2026/09/15.09.2026-Pr-735-shkoly-proektov_vertikali-.pdf#page=39"),"https://www.mgpu.ru/wp-content/uploads/2026/09/15.09.2026-Pr-735-shkoly-proektov_vertikali-.pdf#page=39")</x:f>
        <x:v>https://www.mgpu.ru/wp-content/uploads/2026/09/15.09.2026-Pr-735-shkoly-proektov_vertikali-.pdf#page=39</x:v>
      </x:c>
    </x:row>
    <x:row r="191" ht="64" customHeight="1">
      <x:c r="A191" s="3" t="str">
        <x:v>Математическая вертикаль</x:v>
      </x:c>
      <x:c r="B191" s="3" t="str">
        <x:v>Государственное бюджетное общеобразовательное учреждение города Москвы «Школа № 1494»</x:v>
      </x:c>
      <x:c r="C191" s="3" t="str">
        <x:v>7,8,9 классы</x:v>
      </x:c>
      <x:c r="D191" s="3" t="str">
        <x:v>Пр-735</x:v>
      </x:c>
      <x:c r="E191" s="3" t="n">
        <x:v>39</x:v>
      </x:c>
      <x:c r="F191" s="10" t="str">
        <x:f>IFERROR(HYPERLINK("https://www.mgpu.ru/wp-content/uploads/2026/09/15.09.2026-Pr-735-shkoly-proektov_vertikali-.pdf#page=39","https://www.mgpu.ru/wp-content/uploads/2026/09/15.09.2026-Pr-735-shkoly-proektov_vertikali-.pdf#page=39"),"https://www.mgpu.ru/wp-content/uploads/2026/09/15.09.2026-Pr-735-shkoly-proektov_vertikali-.pdf#page=39")</x:f>
        <x:v>https://www.mgpu.ru/wp-content/uploads/2026/09/15.09.2026-Pr-735-shkoly-proektov_vertikali-.pdf#page=39</x:v>
      </x:c>
    </x:row>
    <x:row r="192" ht="64" customHeight="1">
      <x:c r="A192" s="3" t="str">
        <x:v>Математическая вертикаль</x:v>
      </x:c>
      <x:c r="B192" s="3" t="str">
        <x:v>Государственное бюджетное общеобразовательное уч реждение города Москвы «Школа № 1498 «Московская Международная Школа»</x:v>
      </x:c>
      <x:c r="C192" s="3" t="str">
        <x:v>7,8,9 классы</x:v>
      </x:c>
      <x:c r="D192" s="3" t="str">
        <x:v>Пр-735</x:v>
      </x:c>
      <x:c r="E192" s="3" t="n">
        <x:v>39</x:v>
      </x:c>
      <x:c r="F192" s="10" t="str">
        <x:f>IFERROR(HYPERLINK("https://www.mgpu.ru/wp-content/uploads/2026/09/15.09.2026-Pr-735-shkoly-proektov_vertikali-.pdf#page=39","https://www.mgpu.ru/wp-content/uploads/2026/09/15.09.2026-Pr-735-shkoly-proektov_vertikali-.pdf#page=39"),"https://www.mgpu.ru/wp-content/uploads/2026/09/15.09.2026-Pr-735-shkoly-proektov_vertikali-.pdf#page=39")</x:f>
        <x:v>https://www.mgpu.ru/wp-content/uploads/2026/09/15.09.2026-Pr-735-shkoly-proektov_vertikali-.pdf#page=39</x:v>
      </x:c>
    </x:row>
    <x:row r="193" ht="64" customHeight="1">
      <x:c r="A193" s="3" t="str">
        <x:v>Математическая вертикаль</x:v>
      </x:c>
      <x:c r="B193" s="3" t="str">
        <x:v>Государственное бюджетное общеобразовательное уч реждение города Москвы «Школа № 1499 имени Героя Советского Союза Ивана Архиповича Докукина»</x:v>
      </x:c>
      <x:c r="C193" s="3" t="str">
        <x:v>7,8,9 классы</x:v>
      </x:c>
      <x:c r="D193" s="3" t="str">
        <x:v>Пр-735</x:v>
      </x:c>
      <x:c r="E193" s="3" t="n">
        <x:v>39</x:v>
      </x:c>
      <x:c r="F193" s="10" t="str">
        <x:f>IFERROR(HYPERLINK("https://www.mgpu.ru/wp-content/uploads/2026/09/15.09.2026-Pr-735-shkoly-proektov_vertikali-.pdf#page=39","https://www.mgpu.ru/wp-content/uploads/2026/09/15.09.2026-Pr-735-shkoly-proektov_vertikali-.pdf#page=39"),"https://www.mgpu.ru/wp-content/uploads/2026/09/15.09.2026-Pr-735-shkoly-proektov_vertikali-.pdf#page=39")</x:f>
        <x:v>https://www.mgpu.ru/wp-content/uploads/2026/09/15.09.2026-Pr-735-shkoly-proektov_vertikali-.pdf#page=39</x:v>
      </x:c>
    </x:row>
    <x:row r="194" ht="64" customHeight="1">
      <x:c r="A194" s="3" t="str">
        <x:v>Математическая вертикаль</x:v>
      </x:c>
      <x:c r="B194" s="3" t="str">
        <x:v>Государственное бюджетное общеобразовательное учреждение города Москвы «Школа № 15»</x:v>
      </x:c>
      <x:c r="C194" s="3" t="str">
        <x:v>7,8,9 классы</x:v>
      </x:c>
      <x:c r="D194" s="3" t="str">
        <x:v>Пр-735</x:v>
      </x:c>
      <x:c r="E194" s="3" t="n">
        <x:v>39</x:v>
      </x:c>
      <x:c r="F194" s="10" t="str">
        <x:f>IFERROR(HYPERLINK("https://www.mgpu.ru/wp-content/uploads/2026/09/15.09.2026-Pr-735-shkoly-proektov_vertikali-.pdf#page=39","https://www.mgpu.ru/wp-content/uploads/2026/09/15.09.2026-Pr-735-shkoly-proektov_vertikali-.pdf#page=39"),"https://www.mgpu.ru/wp-content/uploads/2026/09/15.09.2026-Pr-735-shkoly-proektov_vertikali-.pdf#page=39")</x:f>
        <x:v>https://www.mgpu.ru/wp-content/uploads/2026/09/15.09.2026-Pr-735-shkoly-proektov_vertikali-.pdf#page=39</x:v>
      </x:c>
    </x:row>
    <x:row r="195" ht="64" customHeight="1">
      <x:c r="A195" s="3" t="str">
        <x:v>Математическая вертикаль</x:v>
      </x:c>
      <x:c r="B195" s="3" t="str">
        <x:v>Государственное бюджетное общеобразовательное учреждение города Москвы «Школа № 1501»</x:v>
      </x:c>
      <x:c r="C195" s="3" t="str">
        <x:v>7,8,9 классы</x:v>
      </x:c>
      <x:c r="D195" s="3" t="str">
        <x:v>Пр-735</x:v>
      </x:c>
      <x:c r="E195" s="3" t="n">
        <x:v>39</x:v>
      </x:c>
      <x:c r="F195" s="10" t="str">
        <x:f>IFERROR(HYPERLINK("https://www.mgpu.ru/wp-content/uploads/2026/09/15.09.2026-Pr-735-shkoly-proektov_vertikali-.pdf#page=39","https://www.mgpu.ru/wp-content/uploads/2026/09/15.09.2026-Pr-735-shkoly-proektov_vertikali-.pdf#page=39"),"https://www.mgpu.ru/wp-content/uploads/2026/09/15.09.2026-Pr-735-shkoly-proektov_vertikali-.pdf#page=39")</x:f>
        <x:v>https://www.mgpu.ru/wp-content/uploads/2026/09/15.09.2026-Pr-735-shkoly-proektov_vertikali-.pdf#page=39</x:v>
      </x:c>
    </x:row>
    <x:row r="196" ht="64" customHeight="1">
      <x:c r="A196" s="3" t="str">
        <x:v>Математическая вертикаль</x:v>
      </x:c>
      <x:c r="B196" s="3" t="str">
        <x:v>Государственное бюджетное общеобразовательное учреждение города Москвы «Школа № 1502 «Энергия»</x:v>
      </x:c>
      <x:c r="C196" s="3" t="str">
        <x:v>7,8,9 классы</x:v>
      </x:c>
      <x:c r="D196" s="3" t="str">
        <x:v>Пр-735</x:v>
      </x:c>
      <x:c r="E196" s="3" t="n">
        <x:v>39</x:v>
      </x:c>
      <x:c r="F196" s="10" t="str">
        <x:f>IFERROR(HYPERLINK("https://www.mgpu.ru/wp-content/uploads/2026/09/15.09.2026-Pr-735-shkoly-proektov_vertikali-.pdf#page=39","https://www.mgpu.ru/wp-content/uploads/2026/09/15.09.2026-Pr-735-shkoly-proektov_vertikali-.pdf#page=39"),"https://www.mgpu.ru/wp-content/uploads/2026/09/15.09.2026-Pr-735-shkoly-proektov_vertikali-.pdf#page=39")</x:f>
        <x:v>https://www.mgpu.ru/wp-content/uploads/2026/09/15.09.2026-Pr-735-shkoly-proektov_vertikali-.pdf#page=39</x:v>
      </x:c>
    </x:row>
    <x:row r="197" ht="64" customHeight="1">
      <x:c r="A197" s="3" t="str">
        <x:v>Математическая вертикаль</x:v>
      </x:c>
      <x:c r="B197" s="3" t="str">
        <x:v>Государственное бюджетное общеобразовательное учреждение города Москвы «Школа № 1503»</x:v>
      </x:c>
      <x:c r="C197" s="3" t="str">
        <x:v>8,9 классы</x:v>
      </x:c>
      <x:c r="D197" s="3" t="str">
        <x:v>Пр-735</x:v>
      </x:c>
      <x:c r="E197" s="3" t="n">
        <x:v>39</x:v>
      </x:c>
      <x:c r="F197" s="10" t="str">
        <x:f>IFERROR(HYPERLINK("https://www.mgpu.ru/wp-content/uploads/2026/09/15.09.2026-Pr-735-shkoly-proektov_vertikali-.pdf#page=39","https://www.mgpu.ru/wp-content/uploads/2026/09/15.09.2026-Pr-735-shkoly-proektov_vertikali-.pdf#page=39"),"https://www.mgpu.ru/wp-content/uploads/2026/09/15.09.2026-Pr-735-shkoly-proektov_vertikali-.pdf#page=39")</x:f>
        <x:v>https://www.mgpu.ru/wp-content/uploads/2026/09/15.09.2026-Pr-735-shkoly-proektov_vertikali-.pdf#page=39</x:v>
      </x:c>
    </x:row>
    <x:row r="198" ht="64" customHeight="1">
      <x:c r="A198" s="3" t="str">
        <x:v>Математическая вертикаль</x:v>
      </x:c>
      <x:c r="B198" s="3" t="str">
        <x:v>Государственное бюджетное общеобразовательное учреждение города Москвы «Школа № 1504»</x:v>
      </x:c>
      <x:c r="C198" s="3" t="str">
        <x:v>7,8,9 классы</x:v>
      </x:c>
      <x:c r="D198" s="3" t="str">
        <x:v>Пр-735</x:v>
      </x:c>
      <x:c r="E198" s="3" t="n">
        <x:v>39</x:v>
      </x:c>
      <x:c r="F198" s="10" t="str">
        <x:f>IFERROR(HYPERLINK("https://www.mgpu.ru/wp-content/uploads/2026/09/15.09.2026-Pr-735-shkoly-proektov_vertikali-.pdf#page=39","https://www.mgpu.ru/wp-content/uploads/2026/09/15.09.2026-Pr-735-shkoly-proektov_vertikali-.pdf#page=39"),"https://www.mgpu.ru/wp-content/uploads/2026/09/15.09.2026-Pr-735-shkoly-proektov_vertikali-.pdf#page=39")</x:f>
        <x:v>https://www.mgpu.ru/wp-content/uploads/2026/09/15.09.2026-Pr-735-shkoly-proektov_vertikali-.pdf#page=39</x:v>
      </x:c>
    </x:row>
    <x:row r="199" ht="64" customHeight="1">
      <x:c r="A199" s="3" t="str">
        <x:v>Математическая вертикаль</x:v>
      </x:c>
      <x:c r="B199" s="3" t="str">
        <x:v>Государственное бюджетное общеобразовательное учреждение города Москвы «Школа № 1506»</x:v>
      </x:c>
      <x:c r="C199" s="3" t="str">
        <x:v>7,8,9 классы</x:v>
      </x:c>
      <x:c r="D199" s="3" t="str">
        <x:v>Пр-735</x:v>
      </x:c>
      <x:c r="E199" s="3" t="n">
        <x:v>39</x:v>
      </x:c>
      <x:c r="F199" s="10" t="str">
        <x:f>IFERROR(HYPERLINK("https://www.mgpu.ru/wp-content/uploads/2026/09/15.09.2026-Pr-735-shkoly-proektov_vertikali-.pdf#page=39","https://www.mgpu.ru/wp-content/uploads/2026/09/15.09.2026-Pr-735-shkoly-proektov_vertikali-.pdf#page=39"),"https://www.mgpu.ru/wp-content/uploads/2026/09/15.09.2026-Pr-735-shkoly-proektov_vertikali-.pdf#page=39")</x:f>
        <x:v>https://www.mgpu.ru/wp-content/uploads/2026/09/15.09.2026-Pr-735-shkoly-proektov_vertikali-.pdf#page=39</x:v>
      </x:c>
    </x:row>
    <x:row r="200" ht="64" customHeight="1">
      <x:c r="A200" s="3" t="str">
        <x:v>Математическая вертикаль</x:v>
      </x:c>
      <x:c r="B200" s="3" t="str">
        <x:v>Государственное бюджетное общеобразовательное учреждение города Москвы «Школа № 1507»</x:v>
      </x:c>
      <x:c r="C200" s="3" t="str">
        <x:v>7,8,9 классы</x:v>
      </x:c>
      <x:c r="D200" s="3" t="str">
        <x:v>Пр-735</x:v>
      </x:c>
      <x:c r="E200" s="3" t="n">
        <x:v>40</x:v>
      </x:c>
      <x:c r="F200" s="10" t="str">
        <x:f>IFERROR(HYPERLINK("https://www.mgpu.ru/wp-content/uploads/2026/09/15.09.2026-Pr-735-shkoly-proektov_vertikali-.pdf#page=40","https://www.mgpu.ru/wp-content/uploads/2026/09/15.09.2026-Pr-735-shkoly-proektov_vertikali-.pdf#page=40"),"https://www.mgpu.ru/wp-content/uploads/2026/09/15.09.2026-Pr-735-shkoly-proektov_vertikali-.pdf#page=40")</x:f>
        <x:v>https://www.mgpu.ru/wp-content/uploads/2026/09/15.09.2026-Pr-735-shkoly-proektov_vertikali-.pdf#page=40</x:v>
      </x:c>
    </x:row>
    <x:row r="201" ht="64" customHeight="1">
      <x:c r="A201" s="3" t="str">
        <x:v>Математическая вертикаль</x:v>
      </x:c>
      <x:c r="B201" s="3" t="str">
        <x:v>Государственное бюджетное общеобразовательное уч реждение города Москвы «Школа № 1512 имени Героя Советского Союза Алии Молдагуловой»</x:v>
      </x:c>
      <x:c r="C201" s="3" t="str">
        <x:v>7,8,9 классы</x:v>
      </x:c>
      <x:c r="D201" s="3" t="str">
        <x:v>Пр-735</x:v>
      </x:c>
      <x:c r="E201" s="3" t="n">
        <x:v>40</x:v>
      </x:c>
      <x:c r="F201" s="10" t="str">
        <x:f>IFERROR(HYPERLINK("https://www.mgpu.ru/wp-content/uploads/2026/09/15.09.2026-Pr-735-shkoly-proektov_vertikali-.pdf#page=40","https://www.mgpu.ru/wp-content/uploads/2026/09/15.09.2026-Pr-735-shkoly-proektov_vertikali-.pdf#page=40"),"https://www.mgpu.ru/wp-content/uploads/2026/09/15.09.2026-Pr-735-shkoly-proektov_vertikali-.pdf#page=40")</x:f>
        <x:v>https://www.mgpu.ru/wp-content/uploads/2026/09/15.09.2026-Pr-735-shkoly-proektov_vertikali-.pdf#page=40</x:v>
      </x:c>
    </x:row>
    <x:row r="202" ht="64" customHeight="1">
      <x:c r="A202" s="3" t="str">
        <x:v>Математическая вертикаль</x:v>
      </x:c>
      <x:c r="B202" s="3" t="str">
        <x:v>Государственное бюджетное общеобразовательное учреждение города Москвы «Школа № 1514»</x:v>
      </x:c>
      <x:c r="C202" s="3" t="str">
        <x:v>7,8,9 классы</x:v>
      </x:c>
      <x:c r="D202" s="3" t="str">
        <x:v>Пр-735</x:v>
      </x:c>
      <x:c r="E202" s="3" t="n">
        <x:v>40</x:v>
      </x:c>
      <x:c r="F202" s="10" t="str">
        <x:f>IFERROR(HYPERLINK("https://www.mgpu.ru/wp-content/uploads/2026/09/15.09.2026-Pr-735-shkoly-proektov_vertikali-.pdf#page=40","https://www.mgpu.ru/wp-content/uploads/2026/09/15.09.2026-Pr-735-shkoly-proektov_vertikali-.pdf#page=40"),"https://www.mgpu.ru/wp-content/uploads/2026/09/15.09.2026-Pr-735-shkoly-proektov_vertikali-.pdf#page=40")</x:f>
        <x:v>https://www.mgpu.ru/wp-content/uploads/2026/09/15.09.2026-Pr-735-shkoly-proektov_vertikali-.pdf#page=40</x:v>
      </x:c>
    </x:row>
    <x:row r="203" ht="64" customHeight="1">
      <x:c r="A203" s="3" t="str">
        <x:v>Математическая вертикаль</x:v>
      </x:c>
      <x:c r="B203" s="3" t="str">
        <x:v>Государственное бюджетное общеобразовательное учреждение города Москвы «Школа № 1515»</x:v>
      </x:c>
      <x:c r="C203" s="3" t="str">
        <x:v>7,9 классы</x:v>
      </x:c>
      <x:c r="D203" s="3" t="str">
        <x:v>Пр-735</x:v>
      </x:c>
      <x:c r="E203" s="3" t="n">
        <x:v>40</x:v>
      </x:c>
      <x:c r="F203" s="10" t="str">
        <x:f>IFERROR(HYPERLINK("https://www.mgpu.ru/wp-content/uploads/2026/09/15.09.2026-Pr-735-shkoly-proektov_vertikali-.pdf#page=40","https://www.mgpu.ru/wp-content/uploads/2026/09/15.09.2026-Pr-735-shkoly-proektov_vertikali-.pdf#page=40"),"https://www.mgpu.ru/wp-content/uploads/2026/09/15.09.2026-Pr-735-shkoly-proektov_vertikali-.pdf#page=40")</x:f>
        <x:v>https://www.mgpu.ru/wp-content/uploads/2026/09/15.09.2026-Pr-735-shkoly-proektov_vertikali-.pdf#page=40</x:v>
      </x:c>
    </x:row>
    <x:row r="204" ht="64" customHeight="1">
      <x:c r="A204" s="3" t="str">
        <x:v>Математическая вертикаль</x:v>
      </x:c>
      <x:c r="B204" s="3" t="str">
        <x:v>Государственное бюджетное общеобразовательное учреждение города Москвы «Школа № 1516»</x:v>
      </x:c>
      <x:c r="C204" s="3" t="str">
        <x:v>7,8 классы</x:v>
      </x:c>
      <x:c r="D204" s="3" t="str">
        <x:v>Пр-735</x:v>
      </x:c>
      <x:c r="E204" s="3" t="n">
        <x:v>40</x:v>
      </x:c>
      <x:c r="F204" s="10" t="str">
        <x:f>IFERROR(HYPERLINK("https://www.mgpu.ru/wp-content/uploads/2026/09/15.09.2026-Pr-735-shkoly-proektov_vertikali-.pdf#page=40","https://www.mgpu.ru/wp-content/uploads/2026/09/15.09.2026-Pr-735-shkoly-proektov_vertikali-.pdf#page=40"),"https://www.mgpu.ru/wp-content/uploads/2026/09/15.09.2026-Pr-735-shkoly-proektov_vertikali-.pdf#page=40")</x:f>
        <x:v>https://www.mgpu.ru/wp-content/uploads/2026/09/15.09.2026-Pr-735-shkoly-proektov_vertikali-.pdf#page=40</x:v>
      </x:c>
    </x:row>
    <x:row r="205" ht="64" customHeight="1">
      <x:c r="A205" s="3" t="str">
        <x:v>Математическая вертикаль</x:v>
      </x:c>
      <x:c r="B205" s="3" t="str">
        <x:v>Государственное бюджетное общеобразовательное учреждение города Москвы «Школа № 1517»</x:v>
      </x:c>
      <x:c r="C205" s="3" t="str">
        <x:v>7,8,9 классы</x:v>
      </x:c>
      <x:c r="D205" s="3" t="str">
        <x:v>Пр-735</x:v>
      </x:c>
      <x:c r="E205" s="3" t="n">
        <x:v>40</x:v>
      </x:c>
      <x:c r="F205" s="10" t="str">
        <x:f>IFERROR(HYPERLINK("https://www.mgpu.ru/wp-content/uploads/2026/09/15.09.2026-Pr-735-shkoly-proektov_vertikali-.pdf#page=40","https://www.mgpu.ru/wp-content/uploads/2026/09/15.09.2026-Pr-735-shkoly-proektov_vertikali-.pdf#page=40"),"https://www.mgpu.ru/wp-content/uploads/2026/09/15.09.2026-Pr-735-shkoly-proektov_vertikali-.pdf#page=40")</x:f>
        <x:v>https://www.mgpu.ru/wp-content/uploads/2026/09/15.09.2026-Pr-735-shkoly-proektov_vertikali-.pdf#page=40</x:v>
      </x:c>
    </x:row>
    <x:row r="206" ht="64" customHeight="1">
      <x:c r="A206" s="3" t="str">
        <x:v>Математическая вертикаль</x:v>
      </x:c>
      <x:c r="B206" s="3" t="str">
        <x:v>Государственное бюджетное общеобразовательное учреждение города Москвы «Школа № 1519»</x:v>
      </x:c>
      <x:c r="C206" s="3" t="str">
        <x:v>7,8,9 классы</x:v>
      </x:c>
      <x:c r="D206" s="3" t="str">
        <x:v>Пр-735</x:v>
      </x:c>
      <x:c r="E206" s="3" t="n">
        <x:v>40</x:v>
      </x:c>
      <x:c r="F206" s="10" t="str">
        <x:f>IFERROR(HYPERLINK("https://www.mgpu.ru/wp-content/uploads/2026/09/15.09.2026-Pr-735-shkoly-proektov_vertikali-.pdf#page=40","https://www.mgpu.ru/wp-content/uploads/2026/09/15.09.2026-Pr-735-shkoly-proektov_vertikali-.pdf#page=40"),"https://www.mgpu.ru/wp-content/uploads/2026/09/15.09.2026-Pr-735-shkoly-proektov_vertikali-.pdf#page=40")</x:f>
        <x:v>https://www.mgpu.ru/wp-content/uploads/2026/09/15.09.2026-Pr-735-shkoly-proektov_vertikali-.pdf#page=40</x:v>
      </x:c>
    </x:row>
    <x:row r="207" ht="64" customHeight="1">
      <x:c r="A207" s="3" t="str">
        <x:v>Математическая вертикаль</x:v>
      </x:c>
      <x:c r="B207" s="3" t="str">
        <x:v>Государственное бюджетное общеобразовательное учреждение города Москвы «Школа № 152»</x:v>
      </x:c>
      <x:c r="C207" s="3" t="str">
        <x:v>7,8,9 классы</x:v>
      </x:c>
      <x:c r="D207" s="3" t="str">
        <x:v>Пр-735</x:v>
      </x:c>
      <x:c r="E207" s="3" t="n">
        <x:v>40</x:v>
      </x:c>
      <x:c r="F207" s="10" t="str">
        <x:f>IFERROR(HYPERLINK("https://www.mgpu.ru/wp-content/uploads/2026/09/15.09.2026-Pr-735-shkoly-proektov_vertikali-.pdf#page=40","https://www.mgpu.ru/wp-content/uploads/2026/09/15.09.2026-Pr-735-shkoly-proektov_vertikali-.pdf#page=40"),"https://www.mgpu.ru/wp-content/uploads/2026/09/15.09.2026-Pr-735-shkoly-proektov_vertikali-.pdf#page=40")</x:f>
        <x:v>https://www.mgpu.ru/wp-content/uploads/2026/09/15.09.2026-Pr-735-shkoly-proektov_vertikali-.pdf#page=40</x:v>
      </x:c>
    </x:row>
    <x:row r="208" ht="64" customHeight="1">
      <x:c r="A208" s="3" t="str">
        <x:v>Математическая вертикаль</x:v>
      </x:c>
      <x:c r="B208" s="3" t="str">
        <x:v>Государственное бюджетное общеобразовательное уч реждение города Москвы «Школа № 1520 имени Капцовых»</x:v>
      </x:c>
      <x:c r="C208" s="3" t="str">
        <x:v>7,8,9 классы</x:v>
      </x:c>
      <x:c r="D208" s="3" t="str">
        <x:v>Пр-735</x:v>
      </x:c>
      <x:c r="E208" s="3" t="n">
        <x:v>40</x:v>
      </x:c>
      <x:c r="F208" s="10" t="str">
        <x:f>IFERROR(HYPERLINK("https://www.mgpu.ru/wp-content/uploads/2026/09/15.09.2026-Pr-735-shkoly-proektov_vertikali-.pdf#page=40","https://www.mgpu.ru/wp-content/uploads/2026/09/15.09.2026-Pr-735-shkoly-proektov_vertikali-.pdf#page=40"),"https://www.mgpu.ru/wp-content/uploads/2026/09/15.09.2026-Pr-735-shkoly-proektov_vertikali-.pdf#page=40")</x:f>
        <x:v>https://www.mgpu.ru/wp-content/uploads/2026/09/15.09.2026-Pr-735-shkoly-proektov_vertikali-.pdf#page=40</x:v>
      </x:c>
    </x:row>
    <x:row r="209" ht="64" customHeight="1">
      <x:c r="A209" s="3" t="str">
        <x:v>Математическая вертикаль</x:v>
      </x:c>
      <x:c r="B209" s="3" t="str">
        <x:v>Государственное бюджетное общеобразовательное учреждение города Москвы «Школа № 1524»</x:v>
      </x:c>
      <x:c r="C209" s="3" t="str">
        <x:v>7,8 классы</x:v>
      </x:c>
      <x:c r="D209" s="3" t="str">
        <x:v>Пр-735</x:v>
      </x:c>
      <x:c r="E209" s="3" t="n">
        <x:v>40</x:v>
      </x:c>
      <x:c r="F209" s="10" t="str">
        <x:f>IFERROR(HYPERLINK("https://www.mgpu.ru/wp-content/uploads/2026/09/15.09.2026-Pr-735-shkoly-proektov_vertikali-.pdf#page=40","https://www.mgpu.ru/wp-content/uploads/2026/09/15.09.2026-Pr-735-shkoly-proektov_vertikali-.pdf#page=40"),"https://www.mgpu.ru/wp-content/uploads/2026/09/15.09.2026-Pr-735-shkoly-proektov_vertikali-.pdf#page=40")</x:f>
        <x:v>https://www.mgpu.ru/wp-content/uploads/2026/09/15.09.2026-Pr-735-shkoly-proektov_vertikali-.pdf#page=40</x:v>
      </x:c>
    </x:row>
    <x:row r="210" ht="64" customHeight="1">
      <x:c r="A210" s="3" t="str">
        <x:v>Математическая вертикаль</x:v>
      </x:c>
      <x:c r="B210" s="3" t="str">
        <x:v>Государственное бюджетное общеобразовательное уч реждение города Москвы «Школа № 1526 на Покровской»</x:v>
      </x:c>
      <x:c r="C210" s="3" t="str">
        <x:v>7,8,9 классы</x:v>
      </x:c>
      <x:c r="D210" s="3" t="str">
        <x:v>Пр-735</x:v>
      </x:c>
      <x:c r="E210" s="3" t="n">
        <x:v>40</x:v>
      </x:c>
      <x:c r="F210" s="10" t="str">
        <x:f>IFERROR(HYPERLINK("https://www.mgpu.ru/wp-content/uploads/2026/09/15.09.2026-Pr-735-shkoly-proektov_vertikali-.pdf#page=40","https://www.mgpu.ru/wp-content/uploads/2026/09/15.09.2026-Pr-735-shkoly-proektov_vertikali-.pdf#page=40"),"https://www.mgpu.ru/wp-content/uploads/2026/09/15.09.2026-Pr-735-shkoly-proektov_vertikali-.pdf#page=40")</x:f>
        <x:v>https://www.mgpu.ru/wp-content/uploads/2026/09/15.09.2026-Pr-735-shkoly-proektov_vertikali-.pdf#page=40</x:v>
      </x:c>
    </x:row>
    <x:row r="211" ht="64" customHeight="1">
      <x:c r="A211" s="3" t="str">
        <x:v>Математическая вертикаль</x:v>
      </x:c>
      <x:c r="B211" s="3" t="str">
        <x:v>Государственное бюджетное общеобразовательное учреждение города Москвы «Школа № 1527»</x:v>
      </x:c>
      <x:c r="C211" s="3" t="str">
        <x:v>7,8,9 классы</x:v>
      </x:c>
      <x:c r="D211" s="3" t="str">
        <x:v>Пр-735</x:v>
      </x:c>
      <x:c r="E211" s="3" t="n">
        <x:v>40</x:v>
      </x:c>
      <x:c r="F211" s="10" t="str">
        <x:f>IFERROR(HYPERLINK("https://www.mgpu.ru/wp-content/uploads/2026/09/15.09.2026-Pr-735-shkoly-proektov_vertikali-.pdf#page=40","https://www.mgpu.ru/wp-content/uploads/2026/09/15.09.2026-Pr-735-shkoly-proektov_vertikali-.pdf#page=40"),"https://www.mgpu.ru/wp-content/uploads/2026/09/15.09.2026-Pr-735-shkoly-proektov_vertikali-.pdf#page=40")</x:f>
        <x:v>https://www.mgpu.ru/wp-content/uploads/2026/09/15.09.2026-Pr-735-shkoly-proektov_vertikali-.pdf#page=40</x:v>
      </x:c>
    </x:row>
    <x:row r="212" ht="64" customHeight="1">
      <x:c r="A212" s="3" t="str">
        <x:v>Математическая вертикаль</x:v>
      </x:c>
      <x:c r="B212" s="3" t="str">
        <x:v>Государственное бюджетное общеобразовательное уч реждение города Москвы «Школа № 1528» имени Героя Советского Союза И.В. Панфилова</x:v>
      </x:c>
      <x:c r="C212" s="3" t="str">
        <x:v>7,8,9 классы</x:v>
      </x:c>
      <x:c r="D212" s="3" t="str">
        <x:v>Пр-735</x:v>
      </x:c>
      <x:c r="E212" s="3" t="n">
        <x:v>40</x:v>
      </x:c>
      <x:c r="F212" s="10" t="str">
        <x:f>IFERROR(HYPERLINK("https://www.mgpu.ru/wp-content/uploads/2026/09/15.09.2026-Pr-735-shkoly-proektov_vertikali-.pdf#page=40","https://www.mgpu.ru/wp-content/uploads/2026/09/15.09.2026-Pr-735-shkoly-proektov_vertikali-.pdf#page=40"),"https://www.mgpu.ru/wp-content/uploads/2026/09/15.09.2026-Pr-735-shkoly-proektov_vertikali-.pdf#page=40")</x:f>
        <x:v>https://www.mgpu.ru/wp-content/uploads/2026/09/15.09.2026-Pr-735-shkoly-proektov_vertikali-.pdf#page=40</x:v>
      </x:c>
    </x:row>
    <x:row r="213" ht="64" customHeight="1">
      <x:c r="A213" s="3" t="str">
        <x:v>Математическая вертикаль</x:v>
      </x:c>
      <x:c r="B213" s="3" t="str">
        <x:v>Государственное бюджетное общеобразовательное уч реждение города Москвы «Школа № 1530 «Школа Ломоносова»</x:v>
      </x:c>
      <x:c r="C213" s="3" t="str">
        <x:v>7,8,9 классы</x:v>
      </x:c>
      <x:c r="D213" s="3" t="str">
        <x:v>Пр-735</x:v>
      </x:c>
      <x:c r="E213" s="3" t="n">
        <x:v>40</x:v>
      </x:c>
      <x:c r="F213" s="10" t="str">
        <x:f>IFERROR(HYPERLINK("https://www.mgpu.ru/wp-content/uploads/2026/09/15.09.2026-Pr-735-shkoly-proektov_vertikali-.pdf#page=40","https://www.mgpu.ru/wp-content/uploads/2026/09/15.09.2026-Pr-735-shkoly-proektov_vertikali-.pdf#page=40"),"https://www.mgpu.ru/wp-content/uploads/2026/09/15.09.2026-Pr-735-shkoly-proektov_vertikali-.pdf#page=40")</x:f>
        <x:v>https://www.mgpu.ru/wp-content/uploads/2026/09/15.09.2026-Pr-735-shkoly-proektov_vertikali-.pdf#page=40</x:v>
      </x:c>
    </x:row>
    <x:row r="214" ht="64" customHeight="1">
      <x:c r="A214" s="3" t="str">
        <x:v>Математическая вертикаль</x:v>
      </x:c>
      <x:c r="B214" s="3" t="str">
        <x:v>Государственное бюджетное общеобразовательное уч реждение города Москвы «Школа № 1531 имени С. К. Годовикова»</x:v>
      </x:c>
      <x:c r="C214" s="3" t="str">
        <x:v>7,8,9 классы</x:v>
      </x:c>
      <x:c r="D214" s="3" t="str">
        <x:v>Пр-735</x:v>
      </x:c>
      <x:c r="E214" s="3" t="n">
        <x:v>40</x:v>
      </x:c>
      <x:c r="F214" s="10" t="str">
        <x:f>IFERROR(HYPERLINK("https://www.mgpu.ru/wp-content/uploads/2026/09/15.09.2026-Pr-735-shkoly-proektov_vertikali-.pdf#page=40","https://www.mgpu.ru/wp-content/uploads/2026/09/15.09.2026-Pr-735-shkoly-proektov_vertikali-.pdf#page=40"),"https://www.mgpu.ru/wp-content/uploads/2026/09/15.09.2026-Pr-735-shkoly-proektov_vertikali-.pdf#page=40")</x:f>
        <x:v>https://www.mgpu.ru/wp-content/uploads/2026/09/15.09.2026-Pr-735-shkoly-proektov_vertikali-.pdf#page=40</x:v>
      </x:c>
    </x:row>
    <x:row r="215" ht="64" customHeight="1">
      <x:c r="A215" s="3" t="str">
        <x:v>Математическая вертикаль</x:v>
      </x:c>
      <x:c r="B215" s="3" t="str">
        <x:v>Государственное бюджетное общеобразовательное учреждение города Москвы «Школа № 1532»</x:v>
      </x:c>
      <x:c r="C215" s="3" t="str">
        <x:v>7,8,9 классы</x:v>
      </x:c>
      <x:c r="D215" s="3" t="str">
        <x:v>Пр-735</x:v>
      </x:c>
      <x:c r="E215" s="3" t="n">
        <x:v>40</x:v>
      </x:c>
      <x:c r="F215" s="10" t="str">
        <x:f>IFERROR(HYPERLINK("https://www.mgpu.ru/wp-content/uploads/2026/09/15.09.2026-Pr-735-shkoly-proektov_vertikali-.pdf#page=40","https://www.mgpu.ru/wp-content/uploads/2026/09/15.09.2026-Pr-735-shkoly-proektov_vertikali-.pdf#page=40"),"https://www.mgpu.ru/wp-content/uploads/2026/09/15.09.2026-Pr-735-shkoly-proektov_vertikali-.pdf#page=40")</x:f>
        <x:v>https://www.mgpu.ru/wp-content/uploads/2026/09/15.09.2026-Pr-735-shkoly-proektov_vertikali-.pdf#page=40</x:v>
      </x:c>
    </x:row>
    <x:row r="216" ht="64" customHeight="1">
      <x:c r="A216" s="3" t="str">
        <x:v>Математическая вертикаль</x:v>
      </x:c>
      <x:c r="B216" s="3" t="str">
        <x:v>Государственное бюджетное общеобразовательное учреждение города Москвы «Школа № 1533 «ЛИТ»</x:v>
      </x:c>
      <x:c r="C216" s="3" t="str">
        <x:v>7,8,9 классы</x:v>
      </x:c>
      <x:c r="D216" s="3" t="str">
        <x:v>Пр-735</x:v>
      </x:c>
      <x:c r="E216" s="3" t="n">
        <x:v>40</x:v>
      </x:c>
      <x:c r="F216" s="10" t="str">
        <x:f>IFERROR(HYPERLINK("https://www.mgpu.ru/wp-content/uploads/2026/09/15.09.2026-Pr-735-shkoly-proektov_vertikali-.pdf#page=40","https://www.mgpu.ru/wp-content/uploads/2026/09/15.09.2026-Pr-735-shkoly-proektov_vertikali-.pdf#page=40"),"https://www.mgpu.ru/wp-content/uploads/2026/09/15.09.2026-Pr-735-shkoly-proektov_vertikali-.pdf#page=40")</x:f>
        <x:v>https://www.mgpu.ru/wp-content/uploads/2026/09/15.09.2026-Pr-735-shkoly-proektov_vertikali-.pdf#page=40</x:v>
      </x:c>
    </x:row>
    <x:row r="217" ht="64" customHeight="1">
      <x:c r="A217" s="3" t="str">
        <x:v>Математическая вертикаль</x:v>
      </x:c>
      <x:c r="B217" s="3" t="str">
        <x:v>Государственное бюджетное общеобразовательное учреждение города Москвы «Школа № 1535»</x:v>
      </x:c>
      <x:c r="C217" s="3" t="str">
        <x:v>7,8,9 классы</x:v>
      </x:c>
      <x:c r="D217" s="3" t="str">
        <x:v>Пр-735</x:v>
      </x:c>
      <x:c r="E217" s="3" t="n">
        <x:v>41</x:v>
      </x:c>
      <x:c r="F217" s="10" t="str">
        <x:f>IFERROR(HYPERLINK("https://www.mgpu.ru/wp-content/uploads/2026/09/15.09.2026-Pr-735-shkoly-proektov_vertikali-.pdf#page=41","https://www.mgpu.ru/wp-content/uploads/2026/09/15.09.2026-Pr-735-shkoly-proektov_vertikali-.pdf#page=41"),"https://www.mgpu.ru/wp-content/uploads/2026/09/15.09.2026-Pr-735-shkoly-proektov_vertikali-.pdf#page=41")</x:f>
        <x:v>https://www.mgpu.ru/wp-content/uploads/2026/09/15.09.2026-Pr-735-shkoly-proektov_vertikali-.pdf#page=41</x:v>
      </x:c>
    </x:row>
    <x:row r="218" ht="64" customHeight="1">
      <x:c r="A218" s="3" t="str">
        <x:v>Математическая вертикаль</x:v>
      </x:c>
      <x:c r="B218" s="3" t="str">
        <x:v>Государственное бюджетное общеобразовательное уч реждение города Москвы «Школа № 1537 «Информационные технологии»</x:v>
      </x:c>
      <x:c r="C218" s="3" t="str">
        <x:v>7,8,9 классы</x:v>
      </x:c>
      <x:c r="D218" s="3" t="str">
        <x:v>Пр-735</x:v>
      </x:c>
      <x:c r="E218" s="3" t="n">
        <x:v>41</x:v>
      </x:c>
      <x:c r="F218" s="10" t="str">
        <x:f>IFERROR(HYPERLINK("https://www.mgpu.ru/wp-content/uploads/2026/09/15.09.2026-Pr-735-shkoly-proektov_vertikali-.pdf#page=41","https://www.mgpu.ru/wp-content/uploads/2026/09/15.09.2026-Pr-735-shkoly-proektov_vertikali-.pdf#page=41"),"https://www.mgpu.ru/wp-content/uploads/2026/09/15.09.2026-Pr-735-shkoly-proektov_vertikali-.pdf#page=41")</x:f>
        <x:v>https://www.mgpu.ru/wp-content/uploads/2026/09/15.09.2026-Pr-735-shkoly-proektov_vertikali-.pdf#page=41</x:v>
      </x:c>
    </x:row>
    <x:row r="219" ht="64" customHeight="1">
      <x:c r="A219" s="3" t="str">
        <x:v>Математическая вертикаль</x:v>
      </x:c>
      <x:c r="B219" s="3" t="str">
        <x:v>Государственное бюджетное общеобразовательное учреждение города Москвы «Школа № 1538»</x:v>
      </x:c>
      <x:c r="C219" s="3" t="str">
        <x:v>7,8,9 классы</x:v>
      </x:c>
      <x:c r="D219" s="3" t="str">
        <x:v>Пр-735</x:v>
      </x:c>
      <x:c r="E219" s="3" t="n">
        <x:v>41</x:v>
      </x:c>
      <x:c r="F219" s="10" t="str">
        <x:f>IFERROR(HYPERLINK("https://www.mgpu.ru/wp-content/uploads/2026/09/15.09.2026-Pr-735-shkoly-proektov_vertikali-.pdf#page=41","https://www.mgpu.ru/wp-content/uploads/2026/09/15.09.2026-Pr-735-shkoly-proektov_vertikali-.pdf#page=41"),"https://www.mgpu.ru/wp-content/uploads/2026/09/15.09.2026-Pr-735-shkoly-proektov_vertikali-.pdf#page=41")</x:f>
        <x:v>https://www.mgpu.ru/wp-content/uploads/2026/09/15.09.2026-Pr-735-shkoly-proektov_vertikali-.pdf#page=41</x:v>
      </x:c>
    </x:row>
    <x:row r="220" ht="64" customHeight="1">
      <x:c r="A220" s="3" t="str">
        <x:v>Математическая вертикаль</x:v>
      </x:c>
      <x:c r="B220" s="3" t="str">
        <x:v>Государственное бюджетное общеобразовательное учреждение города Москвы «Школа № 1539»</x:v>
      </x:c>
      <x:c r="C220" s="3" t="str">
        <x:v>7,8,9 классы</x:v>
      </x:c>
      <x:c r="D220" s="3" t="str">
        <x:v>Пр-735</x:v>
      </x:c>
      <x:c r="E220" s="3" t="n">
        <x:v>41</x:v>
      </x:c>
      <x:c r="F220" s="10" t="str">
        <x:f>IFERROR(HYPERLINK("https://www.mgpu.ru/wp-content/uploads/2026/09/15.09.2026-Pr-735-shkoly-proektov_vertikali-.pdf#page=41","https://www.mgpu.ru/wp-content/uploads/2026/09/15.09.2026-Pr-735-shkoly-proektov_vertikali-.pdf#page=41"),"https://www.mgpu.ru/wp-content/uploads/2026/09/15.09.2026-Pr-735-shkoly-proektov_vertikali-.pdf#page=41")</x:f>
        <x:v>https://www.mgpu.ru/wp-content/uploads/2026/09/15.09.2026-Pr-735-shkoly-proektov_vertikali-.pdf#page=41</x:v>
      </x:c>
    </x:row>
    <x:row r="221" ht="64" customHeight="1">
      <x:c r="A221" s="3" t="str">
        <x:v>Математическая вертикаль</x:v>
      </x:c>
      <x:c r="B221" s="3" t="str">
        <x:v>Государственное бюджетное общеобразовательное учреждение города Москвы «Школа № 1540»</x:v>
      </x:c>
      <x:c r="C221" s="3" t="str">
        <x:v>7,8,9 классы</x:v>
      </x:c>
      <x:c r="D221" s="3" t="str">
        <x:v>Пр-735</x:v>
      </x:c>
      <x:c r="E221" s="3" t="n">
        <x:v>41</x:v>
      </x:c>
      <x:c r="F221" s="10" t="str">
        <x:f>IFERROR(HYPERLINK("https://www.mgpu.ru/wp-content/uploads/2026/09/15.09.2026-Pr-735-shkoly-proektov_vertikali-.pdf#page=41","https://www.mgpu.ru/wp-content/uploads/2026/09/15.09.2026-Pr-735-shkoly-proektov_vertikali-.pdf#page=41"),"https://www.mgpu.ru/wp-content/uploads/2026/09/15.09.2026-Pr-735-shkoly-proektov_vertikali-.pdf#page=41")</x:f>
        <x:v>https://www.mgpu.ru/wp-content/uploads/2026/09/15.09.2026-Pr-735-shkoly-proektov_vertikali-.pdf#page=41</x:v>
      </x:c>
    </x:row>
    <x:row r="222" ht="64" customHeight="1">
      <x:c r="A222" s="3" t="str">
        <x:v>Математическая вертикаль</x:v>
      </x:c>
      <x:c r="B222" s="3" t="str">
        <x:v>Государственное бюджетное общеобразовательное учреждение города Москвы «Школа № 1541»</x:v>
      </x:c>
      <x:c r="C222" s="3" t="str">
        <x:v>7,8,9 классы</x:v>
      </x:c>
      <x:c r="D222" s="3" t="str">
        <x:v>Пр-735</x:v>
      </x:c>
      <x:c r="E222" s="3" t="n">
        <x:v>41</x:v>
      </x:c>
      <x:c r="F222" s="10" t="str">
        <x:f>IFERROR(HYPERLINK("https://www.mgpu.ru/wp-content/uploads/2026/09/15.09.2026-Pr-735-shkoly-proektov_vertikali-.pdf#page=41","https://www.mgpu.ru/wp-content/uploads/2026/09/15.09.2026-Pr-735-shkoly-proektov_vertikali-.pdf#page=41"),"https://www.mgpu.ru/wp-content/uploads/2026/09/15.09.2026-Pr-735-shkoly-proektov_vertikali-.pdf#page=41")</x:f>
        <x:v>https://www.mgpu.ru/wp-content/uploads/2026/09/15.09.2026-Pr-735-shkoly-proektov_vertikali-.pdf#page=41</x:v>
      </x:c>
    </x:row>
    <x:row r="223" ht="64" customHeight="1">
      <x:c r="A223" s="3" t="str">
        <x:v>Математическая вертикаль</x:v>
      </x:c>
      <x:c r="B223" s="3" t="str">
        <x:v>Государственное бюджетное общеобразовательное учреждение города Москвы «Школа № 1542»</x:v>
      </x:c>
      <x:c r="C223" s="3" t="str">
        <x:v>7,8,9 классы</x:v>
      </x:c>
      <x:c r="D223" s="3" t="str">
        <x:v>Пр-735</x:v>
      </x:c>
      <x:c r="E223" s="3" t="n">
        <x:v>41</x:v>
      </x:c>
      <x:c r="F223" s="10" t="str">
        <x:f>IFERROR(HYPERLINK("https://www.mgpu.ru/wp-content/uploads/2026/09/15.09.2026-Pr-735-shkoly-proektov_vertikali-.pdf#page=41","https://www.mgpu.ru/wp-content/uploads/2026/09/15.09.2026-Pr-735-shkoly-proektov_vertikali-.pdf#page=41"),"https://www.mgpu.ru/wp-content/uploads/2026/09/15.09.2026-Pr-735-shkoly-proektov_vertikali-.pdf#page=41")</x:f>
        <x:v>https://www.mgpu.ru/wp-content/uploads/2026/09/15.09.2026-Pr-735-shkoly-proektov_vertikali-.pdf#page=41</x:v>
      </x:c>
    </x:row>
    <x:row r="224" ht="64" customHeight="1">
      <x:c r="A224" s="3" t="str">
        <x:v>Математическая вертикаль</x:v>
      </x:c>
      <x:c r="B224" s="3" t="str">
        <x:v>Государственное бюджетное общеобразовательное учреждение города Москвы «Школа № 1544»</x:v>
      </x:c>
      <x:c r="C224" s="3" t="str">
        <x:v>7,8,9 классы</x:v>
      </x:c>
      <x:c r="D224" s="3" t="str">
        <x:v>Пр-735</x:v>
      </x:c>
      <x:c r="E224" s="3" t="n">
        <x:v>41</x:v>
      </x:c>
      <x:c r="F224" s="10" t="str">
        <x:f>IFERROR(HYPERLINK("https://www.mgpu.ru/wp-content/uploads/2026/09/15.09.2026-Pr-735-shkoly-proektov_vertikali-.pdf#page=41","https://www.mgpu.ru/wp-content/uploads/2026/09/15.09.2026-Pr-735-shkoly-proektov_vertikali-.pdf#page=41"),"https://www.mgpu.ru/wp-content/uploads/2026/09/15.09.2026-Pr-735-shkoly-proektov_vertikali-.pdf#page=41")</x:f>
        <x:v>https://www.mgpu.ru/wp-content/uploads/2026/09/15.09.2026-Pr-735-shkoly-proektov_vertikali-.pdf#page=41</x:v>
      </x:c>
    </x:row>
    <x:row r="225" ht="64" customHeight="1">
      <x:c r="A225" s="3" t="str">
        <x:v>Математическая вертикаль</x:v>
      </x:c>
      <x:c r="B225" s="3" t="str">
        <x:v>Государственное бюджетное общеобразовательное учреждение города Москвы «Школа № 1547»</x:v>
      </x:c>
      <x:c r="C225" s="3" t="str">
        <x:v>7,8,9 классы</x:v>
      </x:c>
      <x:c r="D225" s="3" t="str">
        <x:v>Пр-735</x:v>
      </x:c>
      <x:c r="E225" s="3" t="n">
        <x:v>41</x:v>
      </x:c>
      <x:c r="F225" s="10" t="str">
        <x:f>IFERROR(HYPERLINK("https://www.mgpu.ru/wp-content/uploads/2026/09/15.09.2026-Pr-735-shkoly-proektov_vertikali-.pdf#page=41","https://www.mgpu.ru/wp-content/uploads/2026/09/15.09.2026-Pr-735-shkoly-proektov_vertikali-.pdf#page=41"),"https://www.mgpu.ru/wp-content/uploads/2026/09/15.09.2026-Pr-735-shkoly-proektov_vertikali-.pdf#page=41")</x:f>
        <x:v>https://www.mgpu.ru/wp-content/uploads/2026/09/15.09.2026-Pr-735-shkoly-proektov_vertikali-.pdf#page=41</x:v>
      </x:c>
    </x:row>
    <x:row r="226" ht="64" customHeight="1">
      <x:c r="A226" s="3" t="str">
        <x:v>Математическая вертикаль</x:v>
      </x:c>
      <x:c r="B226" s="3" t="str">
        <x:v>Государственное бюджетное общеобразовательное учреждение города Москвы «Школа № 1550»</x:v>
      </x:c>
      <x:c r="C226" s="3" t="str">
        <x:v>8,9 классы</x:v>
      </x:c>
      <x:c r="D226" s="3" t="str">
        <x:v>Пр-735</x:v>
      </x:c>
      <x:c r="E226" s="3" t="n">
        <x:v>41</x:v>
      </x:c>
      <x:c r="F226" s="10" t="str">
        <x:f>IFERROR(HYPERLINK("https://www.mgpu.ru/wp-content/uploads/2026/09/15.09.2026-Pr-735-shkoly-proektov_vertikali-.pdf#page=41","https://www.mgpu.ru/wp-content/uploads/2026/09/15.09.2026-Pr-735-shkoly-proektov_vertikali-.pdf#page=41"),"https://www.mgpu.ru/wp-content/uploads/2026/09/15.09.2026-Pr-735-shkoly-proektov_vertikali-.pdf#page=41")</x:f>
        <x:v>https://www.mgpu.ru/wp-content/uploads/2026/09/15.09.2026-Pr-735-shkoly-proektov_vertikali-.pdf#page=41</x:v>
      </x:c>
    </x:row>
    <x:row r="227" ht="64" customHeight="1">
      <x:c r="A227" s="3" t="str">
        <x:v>Математическая вертикаль</x:v>
      </x:c>
      <x:c r="B227" s="3" t="str">
        <x:v>Государственное бюджетное общеобразовательное учреждение города Москвы «Школа № 1551»</x:v>
      </x:c>
      <x:c r="C227" s="3" t="str">
        <x:v>7,8,9 классы</x:v>
      </x:c>
      <x:c r="D227" s="3" t="str">
        <x:v>Пр-735</x:v>
      </x:c>
      <x:c r="E227" s="3" t="n">
        <x:v>41</x:v>
      </x:c>
      <x:c r="F227" s="10" t="str">
        <x:f>IFERROR(HYPERLINK("https://www.mgpu.ru/wp-content/uploads/2026/09/15.09.2026-Pr-735-shkoly-proektov_vertikali-.pdf#page=41","https://www.mgpu.ru/wp-content/uploads/2026/09/15.09.2026-Pr-735-shkoly-proektov_vertikali-.pdf#page=41"),"https://www.mgpu.ru/wp-content/uploads/2026/09/15.09.2026-Pr-735-shkoly-proektov_vertikali-.pdf#page=41")</x:f>
        <x:v>https://www.mgpu.ru/wp-content/uploads/2026/09/15.09.2026-Pr-735-shkoly-proektov_vertikali-.pdf#page=41</x:v>
      </x:c>
    </x:row>
    <x:row r="228" ht="64" customHeight="1">
      <x:c r="A228" s="3" t="str">
        <x:v>Математическая вертикаль</x:v>
      </x:c>
      <x:c r="B228" s="3" t="str">
        <x:v>Государственное бюджетное общеобразовательное учреждение города Москвы «Школа № 1552»</x:v>
      </x:c>
      <x:c r="C228" s="3" t="str">
        <x:v>7,9 классы</x:v>
      </x:c>
      <x:c r="D228" s="3" t="str">
        <x:v>Пр-735</x:v>
      </x:c>
      <x:c r="E228" s="3" t="n">
        <x:v>41</x:v>
      </x:c>
      <x:c r="F228" s="10" t="str">
        <x:f>IFERROR(HYPERLINK("https://www.mgpu.ru/wp-content/uploads/2026/09/15.09.2026-Pr-735-shkoly-proektov_vertikali-.pdf#page=41","https://www.mgpu.ru/wp-content/uploads/2026/09/15.09.2026-Pr-735-shkoly-proektov_vertikali-.pdf#page=41"),"https://www.mgpu.ru/wp-content/uploads/2026/09/15.09.2026-Pr-735-shkoly-proektov_vertikali-.pdf#page=41")</x:f>
        <x:v>https://www.mgpu.ru/wp-content/uploads/2026/09/15.09.2026-Pr-735-shkoly-proektov_vertikali-.pdf#page=41</x:v>
      </x:c>
    </x:row>
    <x:row r="229" ht="64" customHeight="1">
      <x:c r="A229" s="3" t="str">
        <x:v>Математическая вертикаль</x:v>
      </x:c>
      <x:c r="B229" s="3" t="str">
        <x:v>Государственное бюджетное общеобразовательное уч реждение города Москвы «Школа № 1553 имени В.И. Вернадского»</x:v>
      </x:c>
      <x:c r="C229" s="3" t="str">
        <x:v>7,8,9 классы</x:v>
      </x:c>
      <x:c r="D229" s="3" t="str">
        <x:v>Пр-735</x:v>
      </x:c>
      <x:c r="E229" s="3" t="n">
        <x:v>41</x:v>
      </x:c>
      <x:c r="F229" s="10" t="str">
        <x:f>IFERROR(HYPERLINK("https://www.mgpu.ru/wp-content/uploads/2026/09/15.09.2026-Pr-735-shkoly-proektov_vertikali-.pdf#page=41","https://www.mgpu.ru/wp-content/uploads/2026/09/15.09.2026-Pr-735-shkoly-proektov_vertikali-.pdf#page=41"),"https://www.mgpu.ru/wp-content/uploads/2026/09/15.09.2026-Pr-735-shkoly-proektov_vertikali-.pdf#page=41")</x:f>
        <x:v>https://www.mgpu.ru/wp-content/uploads/2026/09/15.09.2026-Pr-735-shkoly-proektov_vertikali-.pdf#page=41</x:v>
      </x:c>
    </x:row>
    <x:row r="230" ht="64" customHeight="1">
      <x:c r="A230" s="3" t="str">
        <x:v>Математическая вертикаль</x:v>
      </x:c>
      <x:c r="B230" s="3" t="str">
        <x:v>Государственное бюджетное общеобразовательное уч реждение города Москвы «Школа № 1557 имени Петра Леонидовича Капицы»</x:v>
      </x:c>
      <x:c r="C230" s="3" t="str">
        <x:v>7,8,9 классы</x:v>
      </x:c>
      <x:c r="D230" s="3" t="str">
        <x:v>Пр-735</x:v>
      </x:c>
      <x:c r="E230" s="3" t="n">
        <x:v>41</x:v>
      </x:c>
      <x:c r="F230" s="10" t="str">
        <x:f>IFERROR(HYPERLINK("https://www.mgpu.ru/wp-content/uploads/2026/09/15.09.2026-Pr-735-shkoly-proektov_vertikali-.pdf#page=41","https://www.mgpu.ru/wp-content/uploads/2026/09/15.09.2026-Pr-735-shkoly-proektov_vertikali-.pdf#page=41"),"https://www.mgpu.ru/wp-content/uploads/2026/09/15.09.2026-Pr-735-shkoly-proektov_vertikali-.pdf#page=41")</x:f>
        <x:v>https://www.mgpu.ru/wp-content/uploads/2026/09/15.09.2026-Pr-735-shkoly-proektov_vertikali-.pdf#page=41</x:v>
      </x:c>
    </x:row>
    <x:row r="231" ht="64" customHeight="1">
      <x:c r="A231" s="3" t="str">
        <x:v>Математическая вертикаль</x:v>
      </x:c>
      <x:c r="B231" s="3" t="str">
        <x:v>Государственное бюджетное общеобразовательное уч реждение города Москвы «Школа № 1558 имени Росалии де Кастро»</x:v>
      </x:c>
      <x:c r="C231" s="3" t="str">
        <x:v>7,8,9 классы</x:v>
      </x:c>
      <x:c r="D231" s="3" t="str">
        <x:v>Пр-735</x:v>
      </x:c>
      <x:c r="E231" s="3" t="n">
        <x:v>41</x:v>
      </x:c>
      <x:c r="F231" s="10" t="str">
        <x:f>IFERROR(HYPERLINK("https://www.mgpu.ru/wp-content/uploads/2026/09/15.09.2026-Pr-735-shkoly-proektov_vertikali-.pdf#page=41","https://www.mgpu.ru/wp-content/uploads/2026/09/15.09.2026-Pr-735-shkoly-proektov_vertikali-.pdf#page=41"),"https://www.mgpu.ru/wp-content/uploads/2026/09/15.09.2026-Pr-735-shkoly-proektov_vertikali-.pdf#page=41")</x:f>
        <x:v>https://www.mgpu.ru/wp-content/uploads/2026/09/15.09.2026-Pr-735-shkoly-proektov_vertikali-.pdf#page=41</x:v>
      </x:c>
    </x:row>
    <x:row r="232" ht="64" customHeight="1">
      <x:c r="A232" s="3" t="str">
        <x:v>Математическая вертикаль</x:v>
      </x:c>
      <x:c r="B232" s="3" t="str">
        <x:v>Государственное бюджетное общеобразовательное учреждение города Москвы «Школа № 1560 «Лидер»</x:v>
      </x:c>
      <x:c r="C232" s="3" t="str">
        <x:v>7,8,9 классы</x:v>
      </x:c>
      <x:c r="D232" s="3" t="str">
        <x:v>Пр-735</x:v>
      </x:c>
      <x:c r="E232" s="3" t="n">
        <x:v>41</x:v>
      </x:c>
      <x:c r="F232" s="10" t="str">
        <x:f>IFERROR(HYPERLINK("https://www.mgpu.ru/wp-content/uploads/2026/09/15.09.2026-Pr-735-shkoly-proektov_vertikali-.pdf#page=41","https://www.mgpu.ru/wp-content/uploads/2026/09/15.09.2026-Pr-735-shkoly-proektov_vertikali-.pdf#page=41"),"https://www.mgpu.ru/wp-content/uploads/2026/09/15.09.2026-Pr-735-shkoly-proektov_vertikali-.pdf#page=41")</x:f>
        <x:v>https://www.mgpu.ru/wp-content/uploads/2026/09/15.09.2026-Pr-735-shkoly-proektov_vertikali-.pdf#page=41</x:v>
      </x:c>
    </x:row>
    <x:row r="233" ht="64" customHeight="1">
      <x:c r="A233" s="3" t="str">
        <x:v>Математическая вертикаль</x:v>
      </x:c>
      <x:c r="B233" s="3" t="str">
        <x:v>Государственное бюджетное общеобразовательное учреждение города Москвы «Школа № 1561»</x:v>
      </x:c>
      <x:c r="C233" s="3" t="str">
        <x:v>7,8,9 классы</x:v>
      </x:c>
      <x:c r="D233" s="3" t="str">
        <x:v>Пр-735</x:v>
      </x:c>
      <x:c r="E233" s="3" t="n">
        <x:v>41</x:v>
      </x:c>
      <x:c r="F233" s="10" t="str">
        <x:f>IFERROR(HYPERLINK("https://www.mgpu.ru/wp-content/uploads/2026/09/15.09.2026-Pr-735-shkoly-proektov_vertikali-.pdf#page=41","https://www.mgpu.ru/wp-content/uploads/2026/09/15.09.2026-Pr-735-shkoly-proektov_vertikali-.pdf#page=41"),"https://www.mgpu.ru/wp-content/uploads/2026/09/15.09.2026-Pr-735-shkoly-proektov_vertikali-.pdf#page=41")</x:f>
        <x:v>https://www.mgpu.ru/wp-content/uploads/2026/09/15.09.2026-Pr-735-shkoly-proektov_vertikali-.pdf#page=41</x:v>
      </x:c>
    </x:row>
    <x:row r="234" ht="64" customHeight="1">
      <x:c r="A234" s="3" t="str">
        <x:v>Математическая вертикаль</x:v>
      </x:c>
      <x:c r="B234" s="3" t="str">
        <x:v>Государственное бюджетное общеобразовательное уч реждение города Москвы «Школа № 1564 имени Героя Советского Союза А.П. Белобородова»</x:v>
      </x:c>
      <x:c r="C234" s="3" t="str">
        <x:v>7,8,9 классы</x:v>
      </x:c>
      <x:c r="D234" s="3" t="str">
        <x:v>Пр-735</x:v>
      </x:c>
      <x:c r="E234" s="3" t="n">
        <x:v>42</x:v>
      </x:c>
      <x:c r="F234" s="10" t="str">
        <x:f>IFERROR(HYPERLINK("https://www.mgpu.ru/wp-content/uploads/2026/09/15.09.2026-Pr-735-shkoly-proektov_vertikali-.pdf#page=42","https://www.mgpu.ru/wp-content/uploads/2026/09/15.09.2026-Pr-735-shkoly-proektov_vertikali-.pdf#page=42"),"https://www.mgpu.ru/wp-content/uploads/2026/09/15.09.2026-Pr-735-shkoly-proektov_vertikali-.pdf#page=42")</x:f>
        <x:v>https://www.mgpu.ru/wp-content/uploads/2026/09/15.09.2026-Pr-735-shkoly-proektov_vertikali-.pdf#page=42</x:v>
      </x:c>
    </x:row>
    <x:row r="235" ht="64" customHeight="1">
      <x:c r="A235" s="3" t="str">
        <x:v>Математическая вертикаль</x:v>
      </x:c>
      <x:c r="B235" s="3" t="str">
        <x:v>Государственное бюджетное общеобразовательное уч реждение города Москвы «Школа № 1568 имени Пабло Неруды»</x:v>
      </x:c>
      <x:c r="C235" s="3" t="str">
        <x:v>7,8,9 классы</x:v>
      </x:c>
      <x:c r="D235" s="3" t="str">
        <x:v>Пр-735</x:v>
      </x:c>
      <x:c r="E235" s="3" t="n">
        <x:v>42</x:v>
      </x:c>
      <x:c r="F235" s="10" t="str">
        <x:f>IFERROR(HYPERLINK("https://www.mgpu.ru/wp-content/uploads/2026/09/15.09.2026-Pr-735-shkoly-proektov_vertikali-.pdf#page=42","https://www.mgpu.ru/wp-content/uploads/2026/09/15.09.2026-Pr-735-shkoly-proektov_vertikali-.pdf#page=42"),"https://www.mgpu.ru/wp-content/uploads/2026/09/15.09.2026-Pr-735-shkoly-proektov_vertikali-.pdf#page=42")</x:f>
        <x:v>https://www.mgpu.ru/wp-content/uploads/2026/09/15.09.2026-Pr-735-shkoly-proektov_vertikali-.pdf#page=42</x:v>
      </x:c>
    </x:row>
    <x:row r="236" ht="64" customHeight="1">
      <x:c r="A236" s="3" t="str">
        <x:v>Математическая вертикаль</x:v>
      </x:c>
      <x:c r="B236" s="3" t="str">
        <x:v>Государственное бюджетное общеобразовательное учреждение города Москвы «Школа № 1569 «Созвездие»</x:v>
      </x:c>
      <x:c r="C236" s="3" t="str">
        <x:v>7,8,9 классы</x:v>
      </x:c>
      <x:c r="D236" s="3" t="str">
        <x:v>Пр-735</x:v>
      </x:c>
      <x:c r="E236" s="3" t="n">
        <x:v>42</x:v>
      </x:c>
      <x:c r="F236" s="10" t="str">
        <x:f>IFERROR(HYPERLINK("https://www.mgpu.ru/wp-content/uploads/2026/09/15.09.2026-Pr-735-shkoly-proektov_vertikali-.pdf#page=42","https://www.mgpu.ru/wp-content/uploads/2026/09/15.09.2026-Pr-735-shkoly-proektov_vertikali-.pdf#page=42"),"https://www.mgpu.ru/wp-content/uploads/2026/09/15.09.2026-Pr-735-shkoly-proektov_vertikali-.pdf#page=42")</x:f>
        <x:v>https://www.mgpu.ru/wp-content/uploads/2026/09/15.09.2026-Pr-735-shkoly-proektov_vertikali-.pdf#page=42</x:v>
      </x:c>
    </x:row>
    <x:row r="237" ht="64" customHeight="1">
      <x:c r="A237" s="3" t="str">
        <x:v>Математическая вертикаль</x:v>
      </x:c>
      <x:c r="B237" s="3" t="str">
        <x:v>Государственное бюджетное общеобразовательное учреждение города Москвы «Школа № 1570»</x:v>
      </x:c>
      <x:c r="C237" s="3" t="str">
        <x:v>7,8,9 классы</x:v>
      </x:c>
      <x:c r="D237" s="3" t="str">
        <x:v>Пр-735</x:v>
      </x:c>
      <x:c r="E237" s="3" t="n">
        <x:v>42</x:v>
      </x:c>
      <x:c r="F237" s="10" t="str">
        <x:f>IFERROR(HYPERLINK("https://www.mgpu.ru/wp-content/uploads/2026/09/15.09.2026-Pr-735-shkoly-proektov_vertikali-.pdf#page=42","https://www.mgpu.ru/wp-content/uploads/2026/09/15.09.2026-Pr-735-shkoly-proektov_vertikali-.pdf#page=42"),"https://www.mgpu.ru/wp-content/uploads/2026/09/15.09.2026-Pr-735-shkoly-proektov_vertikali-.pdf#page=42")</x:f>
        <x:v>https://www.mgpu.ru/wp-content/uploads/2026/09/15.09.2026-Pr-735-shkoly-proektov_vertikali-.pdf#page=42</x:v>
      </x:c>
    </x:row>
    <x:row r="238" ht="64" customHeight="1">
      <x:c r="A238" s="3" t="str">
        <x:v>Математическая вертикаль</x:v>
      </x:c>
      <x:c r="B238" s="3" t="str">
        <x:v>Государственное бюджетное общеобразовательное учреждение города Москвы «Школа № 1571»</x:v>
      </x:c>
      <x:c r="C238" s="3" t="str">
        <x:v>7,8,9 классы</x:v>
      </x:c>
      <x:c r="D238" s="3" t="str">
        <x:v>Пр-735</x:v>
      </x:c>
      <x:c r="E238" s="3" t="n">
        <x:v>42</x:v>
      </x:c>
      <x:c r="F238" s="10" t="str">
        <x:f>IFERROR(HYPERLINK("https://www.mgpu.ru/wp-content/uploads/2026/09/15.09.2026-Pr-735-shkoly-proektov_vertikali-.pdf#page=42","https://www.mgpu.ru/wp-content/uploads/2026/09/15.09.2026-Pr-735-shkoly-proektov_vertikali-.pdf#page=42"),"https://www.mgpu.ru/wp-content/uploads/2026/09/15.09.2026-Pr-735-shkoly-proektov_vertikali-.pdf#page=42")</x:f>
        <x:v>https://www.mgpu.ru/wp-content/uploads/2026/09/15.09.2026-Pr-735-shkoly-proektov_vertikali-.pdf#page=42</x:v>
      </x:c>
    </x:row>
    <x:row r="239" ht="64" customHeight="1">
      <x:c r="A239" s="3" t="str">
        <x:v>Математическая вертикаль</x:v>
      </x:c>
      <x:c r="B239" s="3" t="str">
        <x:v>Государственное бюджетное общеобразовательное учреждение города Москвы «Школа № 1573»</x:v>
      </x:c>
      <x:c r="C239" s="3" t="str">
        <x:v>7,8,9 классы</x:v>
      </x:c>
      <x:c r="D239" s="3" t="str">
        <x:v>Пр-735</x:v>
      </x:c>
      <x:c r="E239" s="3" t="n">
        <x:v>42</x:v>
      </x:c>
      <x:c r="F239" s="10" t="str">
        <x:f>IFERROR(HYPERLINK("https://www.mgpu.ru/wp-content/uploads/2026/09/15.09.2026-Pr-735-shkoly-proektov_vertikali-.pdf#page=42","https://www.mgpu.ru/wp-content/uploads/2026/09/15.09.2026-Pr-735-shkoly-proektov_vertikali-.pdf#page=42"),"https://www.mgpu.ru/wp-content/uploads/2026/09/15.09.2026-Pr-735-shkoly-proektov_vertikali-.pdf#page=42")</x:f>
        <x:v>https://www.mgpu.ru/wp-content/uploads/2026/09/15.09.2026-Pr-735-shkoly-proektov_vertikali-.pdf#page=42</x:v>
      </x:c>
    </x:row>
    <x:row r="240" ht="64" customHeight="1">
      <x:c r="A240" s="3" t="str">
        <x:v>Математическая вертикаль</x:v>
      </x:c>
      <x:c r="B240" s="3" t="str">
        <x:v>Государственное бюджетное общеобразовательное учреждение города Москвы «Школа № 1574»</x:v>
      </x:c>
      <x:c r="C240" s="3" t="str">
        <x:v>7,8,9 классы</x:v>
      </x:c>
      <x:c r="D240" s="3" t="str">
        <x:v>Пр-735</x:v>
      </x:c>
      <x:c r="E240" s="3" t="n">
        <x:v>42</x:v>
      </x:c>
      <x:c r="F240" s="10" t="str">
        <x:f>IFERROR(HYPERLINK("https://www.mgpu.ru/wp-content/uploads/2026/09/15.09.2026-Pr-735-shkoly-proektov_vertikali-.pdf#page=42","https://www.mgpu.ru/wp-content/uploads/2026/09/15.09.2026-Pr-735-shkoly-proektov_vertikali-.pdf#page=42"),"https://www.mgpu.ru/wp-content/uploads/2026/09/15.09.2026-Pr-735-shkoly-proektov_vertikali-.pdf#page=42")</x:f>
        <x:v>https://www.mgpu.ru/wp-content/uploads/2026/09/15.09.2026-Pr-735-shkoly-proektov_vertikali-.pdf#page=42</x:v>
      </x:c>
    </x:row>
    <x:row r="241" ht="64" customHeight="1">
      <x:c r="A241" s="3" t="str">
        <x:v>Математическая вертикаль</x:v>
      </x:c>
      <x:c r="B241" s="3" t="str">
        <x:v>Государственное бюджетное общеобразовательное учреждение города Москвы «Школа № 1575»</x:v>
      </x:c>
      <x:c r="C241" s="3" t="str">
        <x:v>7,8,9 классы</x:v>
      </x:c>
      <x:c r="D241" s="3" t="str">
        <x:v>Пр-735</x:v>
      </x:c>
      <x:c r="E241" s="3" t="n">
        <x:v>42</x:v>
      </x:c>
      <x:c r="F241" s="10" t="str">
        <x:f>IFERROR(HYPERLINK("https://www.mgpu.ru/wp-content/uploads/2026/09/15.09.2026-Pr-735-shkoly-proektov_vertikali-.pdf#page=42","https://www.mgpu.ru/wp-content/uploads/2026/09/15.09.2026-Pr-735-shkoly-proektov_vertikali-.pdf#page=42"),"https://www.mgpu.ru/wp-content/uploads/2026/09/15.09.2026-Pr-735-shkoly-proektov_vertikali-.pdf#page=42")</x:f>
        <x:v>https://www.mgpu.ru/wp-content/uploads/2026/09/15.09.2026-Pr-735-shkoly-proektov_vertikali-.pdf#page=42</x:v>
      </x:c>
    </x:row>
    <x:row r="242" ht="64" customHeight="1">
      <x:c r="A242" s="3" t="str">
        <x:v>Математическая вертикаль</x:v>
      </x:c>
      <x:c r="B242" s="3" t="str">
        <x:v>Государственное бюджетное общеобразовательное учреждение города Москвы «Школа № 1576»</x:v>
      </x:c>
      <x:c r="C242" s="3" t="str">
        <x:v>7,8,9 классы</x:v>
      </x:c>
      <x:c r="D242" s="3" t="str">
        <x:v>Пр-735</x:v>
      </x:c>
      <x:c r="E242" s="3" t="n">
        <x:v>42</x:v>
      </x:c>
      <x:c r="F242" s="10" t="str">
        <x:f>IFERROR(HYPERLINK("https://www.mgpu.ru/wp-content/uploads/2026/09/15.09.2026-Pr-735-shkoly-proektov_vertikali-.pdf#page=42","https://www.mgpu.ru/wp-content/uploads/2026/09/15.09.2026-Pr-735-shkoly-proektov_vertikali-.pdf#page=42"),"https://www.mgpu.ru/wp-content/uploads/2026/09/15.09.2026-Pr-735-shkoly-proektov_vertikali-.pdf#page=42")</x:f>
        <x:v>https://www.mgpu.ru/wp-content/uploads/2026/09/15.09.2026-Pr-735-shkoly-proektov_vertikali-.pdf#page=42</x:v>
      </x:c>
    </x:row>
    <x:row r="243" ht="64" customHeight="1">
      <x:c r="A243" s="3" t="str">
        <x:v>Математическая вертикаль</x:v>
      </x:c>
      <x:c r="B243" s="3" t="str">
        <x:v>Государственное бюджетное общеобразовательное учреждение города Москвы «Школа № 1577»</x:v>
      </x:c>
      <x:c r="C243" s="3" t="str">
        <x:v>7,8,9 классы</x:v>
      </x:c>
      <x:c r="D243" s="3" t="str">
        <x:v>Пр-735</x:v>
      </x:c>
      <x:c r="E243" s="3" t="n">
        <x:v>42</x:v>
      </x:c>
      <x:c r="F243" s="10" t="str">
        <x:f>IFERROR(HYPERLINK("https://www.mgpu.ru/wp-content/uploads/2026/09/15.09.2026-Pr-735-shkoly-proektov_vertikali-.pdf#page=42","https://www.mgpu.ru/wp-content/uploads/2026/09/15.09.2026-Pr-735-shkoly-proektov_vertikali-.pdf#page=42"),"https://www.mgpu.ru/wp-content/uploads/2026/09/15.09.2026-Pr-735-shkoly-proektov_vertikali-.pdf#page=42")</x:f>
        <x:v>https://www.mgpu.ru/wp-content/uploads/2026/09/15.09.2026-Pr-735-shkoly-proektov_vertikali-.pdf#page=42</x:v>
      </x:c>
    </x:row>
    <x:row r="244" ht="64" customHeight="1">
      <x:c r="A244" s="3" t="str">
        <x:v>Математическая вертикаль</x:v>
      </x:c>
      <x:c r="B244" s="3" t="str">
        <x:v>Государственное бюджетное общеобразовательное учреждение города Москвы «Школа № 1579»</x:v>
      </x:c>
      <x:c r="C244" s="3" t="str">
        <x:v>7,8,9 классы</x:v>
      </x:c>
      <x:c r="D244" s="3" t="str">
        <x:v>Пр-735</x:v>
      </x:c>
      <x:c r="E244" s="3" t="n">
        <x:v>42</x:v>
      </x:c>
      <x:c r="F244" s="10" t="str">
        <x:f>IFERROR(HYPERLINK("https://www.mgpu.ru/wp-content/uploads/2026/09/15.09.2026-Pr-735-shkoly-proektov_vertikali-.pdf#page=42","https://www.mgpu.ru/wp-content/uploads/2026/09/15.09.2026-Pr-735-shkoly-proektov_vertikali-.pdf#page=42"),"https://www.mgpu.ru/wp-content/uploads/2026/09/15.09.2026-Pr-735-shkoly-proektov_vertikali-.pdf#page=42")</x:f>
        <x:v>https://www.mgpu.ru/wp-content/uploads/2026/09/15.09.2026-Pr-735-shkoly-proektov_vertikali-.pdf#page=42</x:v>
      </x:c>
    </x:row>
    <x:row r="245" ht="64" customHeight="1">
      <x:c r="A245" s="3" t="str">
        <x:v>Математическая вертикаль</x:v>
      </x:c>
      <x:c r="B245" s="3" t="str">
        <x:v>Государственное бюджетное общеобразовательное учреждение города Москвы «Школа № 158»</x:v>
      </x:c>
      <x:c r="C245" s="3" t="str">
        <x:v>7,8,9 классы</x:v>
      </x:c>
      <x:c r="D245" s="3" t="str">
        <x:v>Пр-735</x:v>
      </x:c>
      <x:c r="E245" s="3" t="n">
        <x:v>42</x:v>
      </x:c>
      <x:c r="F245" s="10" t="str">
        <x:f>IFERROR(HYPERLINK("https://www.mgpu.ru/wp-content/uploads/2026/09/15.09.2026-Pr-735-shkoly-proektov_vertikali-.pdf#page=42","https://www.mgpu.ru/wp-content/uploads/2026/09/15.09.2026-Pr-735-shkoly-proektov_vertikali-.pdf#page=42"),"https://www.mgpu.ru/wp-content/uploads/2026/09/15.09.2026-Pr-735-shkoly-proektov_vertikali-.pdf#page=42")</x:f>
        <x:v>https://www.mgpu.ru/wp-content/uploads/2026/09/15.09.2026-Pr-735-shkoly-proektov_vertikali-.pdf#page=42</x:v>
      </x:c>
    </x:row>
    <x:row r="246" ht="64" customHeight="1">
      <x:c r="A246" s="3" t="str">
        <x:v>Математическая вертикаль</x:v>
      </x:c>
      <x:c r="B246" s="3" t="str">
        <x:v>Государственное бюджетное общеобразовательное учреждение города Москвы «Школа № 1582»</x:v>
      </x:c>
      <x:c r="C246" s="3" t="str">
        <x:v>7,8,9 классы</x:v>
      </x:c>
      <x:c r="D246" s="3" t="str">
        <x:v>Пр-735</x:v>
      </x:c>
      <x:c r="E246" s="3" t="n">
        <x:v>42</x:v>
      </x:c>
      <x:c r="F246" s="10" t="str">
        <x:f>IFERROR(HYPERLINK("https://www.mgpu.ru/wp-content/uploads/2026/09/15.09.2026-Pr-735-shkoly-proektov_vertikali-.pdf#page=42","https://www.mgpu.ru/wp-content/uploads/2026/09/15.09.2026-Pr-735-shkoly-proektov_vertikali-.pdf#page=42"),"https://www.mgpu.ru/wp-content/uploads/2026/09/15.09.2026-Pr-735-shkoly-proektov_vertikali-.pdf#page=42")</x:f>
        <x:v>https://www.mgpu.ru/wp-content/uploads/2026/09/15.09.2026-Pr-735-shkoly-proektov_vertikali-.pdf#page=42</x:v>
      </x:c>
    </x:row>
    <x:row r="247" ht="64" customHeight="1">
      <x:c r="A247" s="3" t="str">
        <x:v>Математическая вертикаль</x:v>
      </x:c>
      <x:c r="B247" s="3" t="str">
        <x:v>Государственное бюджетное общеобразовательное уч реждение города Москвы «Школа № 1583 имени К. А. Керимова»</x:v>
      </x:c>
      <x:c r="C247" s="3" t="str">
        <x:v>7,8,9 классы</x:v>
      </x:c>
      <x:c r="D247" s="3" t="str">
        <x:v>Пр-735</x:v>
      </x:c>
      <x:c r="E247" s="3" t="n">
        <x:v>42</x:v>
      </x:c>
      <x:c r="F247" s="10" t="str">
        <x:f>IFERROR(HYPERLINK("https://www.mgpu.ru/wp-content/uploads/2026/09/15.09.2026-Pr-735-shkoly-proektov_vertikali-.pdf#page=42","https://www.mgpu.ru/wp-content/uploads/2026/09/15.09.2026-Pr-735-shkoly-proektov_vertikali-.pdf#page=42"),"https://www.mgpu.ru/wp-content/uploads/2026/09/15.09.2026-Pr-735-shkoly-proektov_vertikali-.pdf#page=42")</x:f>
        <x:v>https://www.mgpu.ru/wp-content/uploads/2026/09/15.09.2026-Pr-735-shkoly-proektov_vertikali-.pdf#page=42</x:v>
      </x:c>
    </x:row>
    <x:row r="248" ht="64" customHeight="1">
      <x:c r="A248" s="3" t="str">
        <x:v>Математическая вертикаль</x:v>
      </x:c>
      <x:c r="B248" s="3" t="str">
        <x:v>Государственное бюджетное общеобразовательное учреждение города Москвы «Школа № 1584»</x:v>
      </x:c>
      <x:c r="C248" s="3" t="str">
        <x:v>8,9 классы</x:v>
      </x:c>
      <x:c r="D248" s="3" t="str">
        <x:v>Пр-735</x:v>
      </x:c>
      <x:c r="E248" s="3" t="n">
        <x:v>42</x:v>
      </x:c>
      <x:c r="F248" s="10" t="str">
        <x:f>IFERROR(HYPERLINK("https://www.mgpu.ru/wp-content/uploads/2026/09/15.09.2026-Pr-735-shkoly-proektov_vertikali-.pdf#page=42","https://www.mgpu.ru/wp-content/uploads/2026/09/15.09.2026-Pr-735-shkoly-proektov_vertikali-.pdf#page=42"),"https://www.mgpu.ru/wp-content/uploads/2026/09/15.09.2026-Pr-735-shkoly-proektov_vertikali-.pdf#page=42")</x:f>
        <x:v>https://www.mgpu.ru/wp-content/uploads/2026/09/15.09.2026-Pr-735-shkoly-proektov_vertikali-.pdf#page=42</x:v>
      </x:c>
    </x:row>
    <x:row r="249" ht="64" customHeight="1">
      <x:c r="A249" s="3" t="str">
        <x:v>Математическая вертикаль</x:v>
      </x:c>
      <x:c r="B249" s="3" t="str">
        <x:v>Государственное бюджетное общеобразовательное учреждение города Москвы «Школа № 1586»</x:v>
      </x:c>
      <x:c r="C249" s="3" t="str">
        <x:v>8,9 классы</x:v>
      </x:c>
      <x:c r="D249" s="3" t="str">
        <x:v>Пр-735</x:v>
      </x:c>
      <x:c r="E249" s="3" t="n">
        <x:v>42</x:v>
      </x:c>
      <x:c r="F249" s="10" t="str">
        <x:f>IFERROR(HYPERLINK("https://www.mgpu.ru/wp-content/uploads/2026/09/15.09.2026-Pr-735-shkoly-proektov_vertikali-.pdf#page=42","https://www.mgpu.ru/wp-content/uploads/2026/09/15.09.2026-Pr-735-shkoly-proektov_vertikali-.pdf#page=42"),"https://www.mgpu.ru/wp-content/uploads/2026/09/15.09.2026-Pr-735-shkoly-proektov_vertikali-.pdf#page=42")</x:f>
        <x:v>https://www.mgpu.ru/wp-content/uploads/2026/09/15.09.2026-Pr-735-shkoly-proektov_vertikali-.pdf#page=42</x:v>
      </x:c>
    </x:row>
    <x:row r="250" ht="64" customHeight="1">
      <x:c r="A250" s="3" t="str">
        <x:v>Математическая вертикаль</x:v>
      </x:c>
      <x:c r="B250" s="3" t="str">
        <x:v>Государственное бюджетное общеобразовательное учреждение города Москвы «Школа № 1589»</x:v>
      </x:c>
      <x:c r="C250" s="3" t="str">
        <x:v>7,8,9 классы</x:v>
      </x:c>
      <x:c r="D250" s="3" t="str">
        <x:v>Пр-735</x:v>
      </x:c>
      <x:c r="E250" s="3" t="n">
        <x:v>42</x:v>
      </x:c>
      <x:c r="F250" s="10" t="str">
        <x:f>IFERROR(HYPERLINK("https://www.mgpu.ru/wp-content/uploads/2026/09/15.09.2026-Pr-735-shkoly-proektov_vertikali-.pdf#page=42","https://www.mgpu.ru/wp-content/uploads/2026/09/15.09.2026-Pr-735-shkoly-proektov_vertikali-.pdf#page=42"),"https://www.mgpu.ru/wp-content/uploads/2026/09/15.09.2026-Pr-735-shkoly-proektov_vertikali-.pdf#page=42")</x:f>
        <x:v>https://www.mgpu.ru/wp-content/uploads/2026/09/15.09.2026-Pr-735-shkoly-proektov_vertikali-.pdf#page=42</x:v>
      </x:c>
    </x:row>
    <x:row r="251" ht="64" customHeight="1">
      <x:c r="A251" s="3" t="str">
        <x:v>Математическая вертикаль</x:v>
      </x:c>
      <x:c r="B251" s="3" t="str">
        <x:v>Государственное бюджетное общеобразовательное уч реждение города Москвы «Школа № 1590 имени Героя Советского Союза В.В. Колесника»</x:v>
      </x:c>
      <x:c r="C251" s="3" t="str">
        <x:v>7,8,9 классы</x:v>
      </x:c>
      <x:c r="D251" s="3" t="str">
        <x:v>Пр-735</x:v>
      </x:c>
      <x:c r="E251" s="3" t="n">
        <x:v>43</x:v>
      </x:c>
      <x:c r="F251" s="10" t="str">
        <x:f>IFERROR(HYPERLINK("https://www.mgpu.ru/wp-content/uploads/2026/09/15.09.2026-Pr-735-shkoly-proektov_vertikali-.pdf#page=43","https://www.mgpu.ru/wp-content/uploads/2026/09/15.09.2026-Pr-735-shkoly-proektov_vertikali-.pdf#page=43"),"https://www.mgpu.ru/wp-content/uploads/2026/09/15.09.2026-Pr-735-shkoly-proektov_vertikali-.pdf#page=43")</x:f>
        <x:v>https://www.mgpu.ru/wp-content/uploads/2026/09/15.09.2026-Pr-735-shkoly-proektov_vertikali-.pdf#page=43</x:v>
      </x:c>
    </x:row>
    <x:row r="252" ht="64" customHeight="1">
      <x:c r="A252" s="3" t="str">
        <x:v>Математическая вертикаль</x:v>
      </x:c>
      <x:c r="B252" s="3" t="str">
        <x:v>Государственное бюджетное общеобразовательное учреждение города Москвы «Школа № 1591»</x:v>
      </x:c>
      <x:c r="C252" s="3" t="str">
        <x:v>7,8,9 классы</x:v>
      </x:c>
      <x:c r="D252" s="3" t="str">
        <x:v>Пр-735</x:v>
      </x:c>
      <x:c r="E252" s="3" t="n">
        <x:v>43</x:v>
      </x:c>
      <x:c r="F252" s="10" t="str">
        <x:f>IFERROR(HYPERLINK("https://www.mgpu.ru/wp-content/uploads/2026/09/15.09.2026-Pr-735-shkoly-proektov_vertikali-.pdf#page=43","https://www.mgpu.ru/wp-content/uploads/2026/09/15.09.2026-Pr-735-shkoly-proektov_vertikali-.pdf#page=43"),"https://www.mgpu.ru/wp-content/uploads/2026/09/15.09.2026-Pr-735-shkoly-proektov_vertikali-.pdf#page=43")</x:f>
        <x:v>https://www.mgpu.ru/wp-content/uploads/2026/09/15.09.2026-Pr-735-shkoly-proektov_vertikali-.pdf#page=43</x:v>
      </x:c>
    </x:row>
    <x:row r="253" ht="64" customHeight="1">
      <x:c r="A253" s="3" t="str">
        <x:v>Математическая вертикаль</x:v>
      </x:c>
      <x:c r="B253" s="3" t="str">
        <x:v>Государственное бюджетное общеобразовательное учреждение города Москвы «Школа № 1593»</x:v>
      </x:c>
      <x:c r="C253" s="3" t="str">
        <x:v>8,9 классы</x:v>
      </x:c>
      <x:c r="D253" s="3" t="str">
        <x:v>Пр-735</x:v>
      </x:c>
      <x:c r="E253" s="3" t="n">
        <x:v>43</x:v>
      </x:c>
      <x:c r="F253" s="10" t="str">
        <x:f>IFERROR(HYPERLINK("https://www.mgpu.ru/wp-content/uploads/2026/09/15.09.2026-Pr-735-shkoly-proektov_vertikali-.pdf#page=43","https://www.mgpu.ru/wp-content/uploads/2026/09/15.09.2026-Pr-735-shkoly-proektov_vertikali-.pdf#page=43"),"https://www.mgpu.ru/wp-content/uploads/2026/09/15.09.2026-Pr-735-shkoly-proektov_vertikali-.pdf#page=43")</x:f>
        <x:v>https://www.mgpu.ru/wp-content/uploads/2026/09/15.09.2026-Pr-735-shkoly-proektov_vertikali-.pdf#page=43</x:v>
      </x:c>
    </x:row>
    <x:row r="254" ht="64" customHeight="1">
      <x:c r="A254" s="3" t="str">
        <x:v>Математическая вертикаль</x:v>
      </x:c>
      <x:c r="B254" s="3" t="str">
        <x:v>Государственное бюджетное общеобразовательное учреждение города Москвы «Школа № 1596»</x:v>
      </x:c>
      <x:c r="C254" s="3" t="str">
        <x:v>7,8,9 классы</x:v>
      </x:c>
      <x:c r="D254" s="3" t="str">
        <x:v>Пр-735</x:v>
      </x:c>
      <x:c r="E254" s="3" t="n">
        <x:v>43</x:v>
      </x:c>
      <x:c r="F254" s="10" t="str">
        <x:f>IFERROR(HYPERLINK("https://www.mgpu.ru/wp-content/uploads/2026/09/15.09.2026-Pr-735-shkoly-proektov_vertikali-.pdf#page=43","https://www.mgpu.ru/wp-content/uploads/2026/09/15.09.2026-Pr-735-shkoly-proektov_vertikali-.pdf#page=43"),"https://www.mgpu.ru/wp-content/uploads/2026/09/15.09.2026-Pr-735-shkoly-proektov_vertikali-.pdf#page=43")</x:f>
        <x:v>https://www.mgpu.ru/wp-content/uploads/2026/09/15.09.2026-Pr-735-shkoly-proektov_vertikali-.pdf#page=43</x:v>
      </x:c>
    </x:row>
    <x:row r="255" ht="64" customHeight="1">
      <x:c r="A255" s="3" t="str">
        <x:v>Математическая вертикаль</x:v>
      </x:c>
      <x:c r="B255" s="3" t="str">
        <x:v>Государственное бюджетное общеобразовательное учреждение города Москвы «Школа № 1598»</x:v>
      </x:c>
      <x:c r="C255" s="3" t="str">
        <x:v>7,8,9 классы</x:v>
      </x:c>
      <x:c r="D255" s="3" t="str">
        <x:v>Пр-735</x:v>
      </x:c>
      <x:c r="E255" s="3" t="n">
        <x:v>43</x:v>
      </x:c>
      <x:c r="F255" s="10" t="str">
        <x:f>IFERROR(HYPERLINK("https://www.mgpu.ru/wp-content/uploads/2026/09/15.09.2026-Pr-735-shkoly-proektov_vertikali-.pdf#page=43","https://www.mgpu.ru/wp-content/uploads/2026/09/15.09.2026-Pr-735-shkoly-proektov_vertikali-.pdf#page=43"),"https://www.mgpu.ru/wp-content/uploads/2026/09/15.09.2026-Pr-735-shkoly-proektov_vertikali-.pdf#page=43")</x:f>
        <x:v>https://www.mgpu.ru/wp-content/uploads/2026/09/15.09.2026-Pr-735-shkoly-proektov_vertikali-.pdf#page=43</x:v>
      </x:c>
    </x:row>
    <x:row r="256" ht="64" customHeight="1">
      <x:c r="A256" s="3" t="str">
        <x:v>Математическая вертикаль</x:v>
      </x:c>
      <x:c r="B256" s="3" t="str">
        <x:v>Государственное бюджетное общеобразовательное уч реждение города Москвы «Школа № 1601 имени Героя Советского Союза Е.К. Лютикова»</x:v>
      </x:c>
      <x:c r="C256" s="3" t="str">
        <x:v>8,9 классы</x:v>
      </x:c>
      <x:c r="D256" s="3" t="str">
        <x:v>Пр-735</x:v>
      </x:c>
      <x:c r="E256" s="3" t="n">
        <x:v>43</x:v>
      </x:c>
      <x:c r="F256" s="10" t="str">
        <x:f>IFERROR(HYPERLINK("https://www.mgpu.ru/wp-content/uploads/2026/09/15.09.2026-Pr-735-shkoly-proektov_vertikali-.pdf#page=43","https://www.mgpu.ru/wp-content/uploads/2026/09/15.09.2026-Pr-735-shkoly-proektov_vertikali-.pdf#page=43"),"https://www.mgpu.ru/wp-content/uploads/2026/09/15.09.2026-Pr-735-shkoly-proektov_vertikali-.pdf#page=43")</x:f>
        <x:v>https://www.mgpu.ru/wp-content/uploads/2026/09/15.09.2026-Pr-735-shkoly-proektov_vertikali-.pdf#page=43</x:v>
      </x:c>
    </x:row>
    <x:row r="257" ht="64" customHeight="1">
      <x:c r="A257" s="3" t="str">
        <x:v>Математическая вертикаль</x:v>
      </x:c>
      <x:c r="B257" s="3" t="str">
        <x:v>Государственное бюджетное общеобразовательное учреждение города Москвы «Школа № 1613»</x:v>
      </x:c>
      <x:c r="C257" s="3" t="str">
        <x:v>8,9 классы</x:v>
      </x:c>
      <x:c r="D257" s="3" t="str">
        <x:v>Пр-735</x:v>
      </x:c>
      <x:c r="E257" s="3" t="n">
        <x:v>43</x:v>
      </x:c>
      <x:c r="F257" s="10" t="str">
        <x:f>IFERROR(HYPERLINK("https://www.mgpu.ru/wp-content/uploads/2026/09/15.09.2026-Pr-735-shkoly-proektov_vertikali-.pdf#page=43","https://www.mgpu.ru/wp-content/uploads/2026/09/15.09.2026-Pr-735-shkoly-proektov_vertikali-.pdf#page=43"),"https://www.mgpu.ru/wp-content/uploads/2026/09/15.09.2026-Pr-735-shkoly-proektov_vertikali-.pdf#page=43")</x:f>
        <x:v>https://www.mgpu.ru/wp-content/uploads/2026/09/15.09.2026-Pr-735-shkoly-proektov_vertikali-.pdf#page=43</x:v>
      </x:c>
    </x:row>
    <x:row r="258" ht="64" customHeight="1">
      <x:c r="A258" s="3" t="str">
        <x:v>Математическая вертикаль</x:v>
      </x:c>
      <x:c r="B258" s="3" t="str">
        <x:v>Государственное бюджетное общеобразовательное уч реждение города Москвы «Школа № 1619 имени М.И. Цветаевой»</x:v>
      </x:c>
      <x:c r="C258" s="3" t="str">
        <x:v>7,8,9 классы</x:v>
      </x:c>
      <x:c r="D258" s="3" t="str">
        <x:v>Пр-735</x:v>
      </x:c>
      <x:c r="E258" s="3" t="n">
        <x:v>43</x:v>
      </x:c>
      <x:c r="F258" s="10" t="str">
        <x:f>IFERROR(HYPERLINK("https://www.mgpu.ru/wp-content/uploads/2026/09/15.09.2026-Pr-735-shkoly-proektov_vertikali-.pdf#page=43","https://www.mgpu.ru/wp-content/uploads/2026/09/15.09.2026-Pr-735-shkoly-proektov_vertikali-.pdf#page=43"),"https://www.mgpu.ru/wp-content/uploads/2026/09/15.09.2026-Pr-735-shkoly-proektov_vertikali-.pdf#page=43")</x:f>
        <x:v>https://www.mgpu.ru/wp-content/uploads/2026/09/15.09.2026-Pr-735-shkoly-proektov_vertikali-.pdf#page=43</x:v>
      </x:c>
    </x:row>
    <x:row r="259" ht="64" customHeight="1">
      <x:c r="A259" s="3" t="str">
        <x:v>Математическая вертикаль</x:v>
      </x:c>
      <x:c r="B259" s="3" t="str">
        <x:v>Государственное бюджетное общеобразовательное учреждение города Москвы «Школа № 1636 «НИКА»</x:v>
      </x:c>
      <x:c r="C259" s="3" t="str">
        <x:v>7,8,9 классы</x:v>
      </x:c>
      <x:c r="D259" s="3" t="str">
        <x:v>Пр-735</x:v>
      </x:c>
      <x:c r="E259" s="3" t="n">
        <x:v>43</x:v>
      </x:c>
      <x:c r="F259" s="10" t="str">
        <x:f>IFERROR(HYPERLINK("https://www.mgpu.ru/wp-content/uploads/2026/09/15.09.2026-Pr-735-shkoly-proektov_vertikali-.pdf#page=43","https://www.mgpu.ru/wp-content/uploads/2026/09/15.09.2026-Pr-735-shkoly-proektov_vertikali-.pdf#page=43"),"https://www.mgpu.ru/wp-content/uploads/2026/09/15.09.2026-Pr-735-shkoly-proektov_vertikali-.pdf#page=43")</x:f>
        <x:v>https://www.mgpu.ru/wp-content/uploads/2026/09/15.09.2026-Pr-735-shkoly-proektov_vertikali-.pdf#page=43</x:v>
      </x:c>
    </x:row>
    <x:row r="260" ht="64" customHeight="1">
      <x:c r="A260" s="3" t="str">
        <x:v>Математическая вертикаль</x:v>
      </x:c>
      <x:c r="B260" s="3" t="str">
        <x:v>Государственное бюджетное общеобразовательное уч реждение города Москвы «Школа № 167 имени Маршала Л.А. Говорова»</x:v>
      </x:c>
      <x:c r="C260" s="3" t="str">
        <x:v>7,8,9 классы</x:v>
      </x:c>
      <x:c r="D260" s="3" t="str">
        <x:v>Пр-735</x:v>
      </x:c>
      <x:c r="E260" s="3" t="n">
        <x:v>43</x:v>
      </x:c>
      <x:c r="F260" s="10" t="str">
        <x:f>IFERROR(HYPERLINK("https://www.mgpu.ru/wp-content/uploads/2026/09/15.09.2026-Pr-735-shkoly-proektov_vertikali-.pdf#page=43","https://www.mgpu.ru/wp-content/uploads/2026/09/15.09.2026-Pr-735-shkoly-proektov_vertikali-.pdf#page=43"),"https://www.mgpu.ru/wp-content/uploads/2026/09/15.09.2026-Pr-735-shkoly-proektov_vertikali-.pdf#page=43")</x:f>
        <x:v>https://www.mgpu.ru/wp-content/uploads/2026/09/15.09.2026-Pr-735-shkoly-proektov_vertikali-.pdf#page=43</x:v>
      </x:c>
    </x:row>
    <x:row r="261" ht="64" customHeight="1">
      <x:c r="A261" s="3" t="str">
        <x:v>Математическая вертикаль</x:v>
      </x:c>
      <x:c r="B261" s="3" t="str">
        <x:v>Государственное бюджетное общеобразовательное учреждение города Москвы «Школа № 17»</x:v>
      </x:c>
      <x:c r="C261" s="3" t="str">
        <x:v>7,8,9 классы</x:v>
      </x:c>
      <x:c r="D261" s="3" t="str">
        <x:v>Пр-735</x:v>
      </x:c>
      <x:c r="E261" s="3" t="n">
        <x:v>43</x:v>
      </x:c>
      <x:c r="F261" s="10" t="str">
        <x:f>IFERROR(HYPERLINK("https://www.mgpu.ru/wp-content/uploads/2026/09/15.09.2026-Pr-735-shkoly-proektov_vertikali-.pdf#page=43","https://www.mgpu.ru/wp-content/uploads/2026/09/15.09.2026-Pr-735-shkoly-proektov_vertikali-.pdf#page=43"),"https://www.mgpu.ru/wp-content/uploads/2026/09/15.09.2026-Pr-735-shkoly-proektov_vertikali-.pdf#page=43")</x:f>
        <x:v>https://www.mgpu.ru/wp-content/uploads/2026/09/15.09.2026-Pr-735-shkoly-proektov_vertikali-.pdf#page=43</x:v>
      </x:c>
    </x:row>
    <x:row r="262" ht="64" customHeight="1">
      <x:c r="A262" s="3" t="str">
        <x:v>Математическая вертикаль</x:v>
      </x:c>
      <x:c r="B262" s="3" t="str">
        <x:v>Государственное бюджетное общеобразовательное уч реждение города Москвы «Школа № 170 имени А.П.Чехова»</x:v>
      </x:c>
      <x:c r="C262" s="3" t="str">
        <x:v>7,8,9 классы</x:v>
      </x:c>
      <x:c r="D262" s="3" t="str">
        <x:v>Пр-735</x:v>
      </x:c>
      <x:c r="E262" s="3" t="n">
        <x:v>43</x:v>
      </x:c>
      <x:c r="F262" s="10" t="str">
        <x:f>IFERROR(HYPERLINK("https://www.mgpu.ru/wp-content/uploads/2026/09/15.09.2026-Pr-735-shkoly-proektov_vertikali-.pdf#page=43","https://www.mgpu.ru/wp-content/uploads/2026/09/15.09.2026-Pr-735-shkoly-proektov_vertikali-.pdf#page=43"),"https://www.mgpu.ru/wp-content/uploads/2026/09/15.09.2026-Pr-735-shkoly-proektov_vertikali-.pdf#page=43")</x:f>
        <x:v>https://www.mgpu.ru/wp-content/uploads/2026/09/15.09.2026-Pr-735-shkoly-proektov_vertikali-.pdf#page=43</x:v>
      </x:c>
    </x:row>
    <x:row r="263" ht="64" customHeight="1">
      <x:c r="A263" s="3" t="str">
        <x:v>Математическая вертикаль</x:v>
      </x:c>
      <x:c r="B263" s="3" t="str">
        <x:v>Государственное бюджетное общеобразовательное учреждение города Москвы «Школа № 171»</x:v>
      </x:c>
      <x:c r="C263" s="3" t="str">
        <x:v>7,8,9 классы</x:v>
      </x:c>
      <x:c r="D263" s="3" t="str">
        <x:v>Пр-735</x:v>
      </x:c>
      <x:c r="E263" s="3" t="n">
        <x:v>43</x:v>
      </x:c>
      <x:c r="F263" s="10" t="str">
        <x:f>IFERROR(HYPERLINK("https://www.mgpu.ru/wp-content/uploads/2026/09/15.09.2026-Pr-735-shkoly-proektov_vertikali-.pdf#page=43","https://www.mgpu.ru/wp-content/uploads/2026/09/15.09.2026-Pr-735-shkoly-proektov_vertikali-.pdf#page=43"),"https://www.mgpu.ru/wp-content/uploads/2026/09/15.09.2026-Pr-735-shkoly-proektov_vertikali-.pdf#page=43")</x:f>
        <x:v>https://www.mgpu.ru/wp-content/uploads/2026/09/15.09.2026-Pr-735-shkoly-proektov_vertikali-.pdf#page=43</x:v>
      </x:c>
    </x:row>
    <x:row r="264" ht="64" customHeight="1">
      <x:c r="A264" s="3" t="str">
        <x:v>Математическая вертикаль</x:v>
      </x:c>
      <x:c r="B264" s="3" t="str">
        <x:v>Государственное бюджетное общеобразовательное учреждение города Москвы «Школа № 179»</x:v>
      </x:c>
      <x:c r="C264" s="3" t="str">
        <x:v>9 класс</x:v>
      </x:c>
      <x:c r="D264" s="3" t="str">
        <x:v>Пр-735</x:v>
      </x:c>
      <x:c r="E264" s="3" t="n">
        <x:v>43</x:v>
      </x:c>
      <x:c r="F264" s="10" t="str">
        <x:f>IFERROR(HYPERLINK("https://www.mgpu.ru/wp-content/uploads/2026/09/15.09.2026-Pr-735-shkoly-proektov_vertikali-.pdf#page=43","https://www.mgpu.ru/wp-content/uploads/2026/09/15.09.2026-Pr-735-shkoly-proektov_vertikali-.pdf#page=43"),"https://www.mgpu.ru/wp-content/uploads/2026/09/15.09.2026-Pr-735-shkoly-proektov_vertikali-.pdf#page=43")</x:f>
        <x:v>https://www.mgpu.ru/wp-content/uploads/2026/09/15.09.2026-Pr-735-shkoly-proektov_vertikali-.pdf#page=43</x:v>
      </x:c>
    </x:row>
    <x:row r="265" ht="64" customHeight="1">
      <x:c r="A265" s="3" t="str">
        <x:v>Математическая вертикаль</x:v>
      </x:c>
      <x:c r="B265" s="3" t="str">
        <x:v>Государственное бюджетное общеобразовательное учреждение города Москвы «Школа № 1741»</x:v>
      </x:c>
      <x:c r="C265" s="3" t="str">
        <x:v>8,9 классы</x:v>
      </x:c>
      <x:c r="D265" s="3" t="str">
        <x:v>Пр-735</x:v>
      </x:c>
      <x:c r="E265" s="3" t="n">
        <x:v>43</x:v>
      </x:c>
      <x:c r="F265" s="10" t="str">
        <x:f>IFERROR(HYPERLINK("https://www.mgpu.ru/wp-content/uploads/2026/09/15.09.2026-Pr-735-shkoly-proektov_vertikali-.pdf#page=43","https://www.mgpu.ru/wp-content/uploads/2026/09/15.09.2026-Pr-735-shkoly-proektov_vertikali-.pdf#page=43"),"https://www.mgpu.ru/wp-content/uploads/2026/09/15.09.2026-Pr-735-shkoly-proektov_vertikali-.pdf#page=43")</x:f>
        <x:v>https://www.mgpu.ru/wp-content/uploads/2026/09/15.09.2026-Pr-735-shkoly-proektov_vertikali-.pdf#page=43</x:v>
      </x:c>
    </x:row>
    <x:row r="266" ht="64" customHeight="1">
      <x:c r="A266" s="3" t="str">
        <x:v>Математическая вертикаль</x:v>
      </x:c>
      <x:c r="B266" s="3" t="str">
        <x:v>Государственное бюджетное общеобразовательное уч реждение города Москвы «Школа № 1747 имени Героя Советского Союза Д.М. Румянцева»</x:v>
      </x:c>
      <x:c r="C266" s="3" t="str">
        <x:v>7,8,9 классы</x:v>
      </x:c>
      <x:c r="D266" s="3" t="str">
        <x:v>Пр-735</x:v>
      </x:c>
      <x:c r="E266" s="3" t="n">
        <x:v>43</x:v>
      </x:c>
      <x:c r="F266" s="10" t="str">
        <x:f>IFERROR(HYPERLINK("https://www.mgpu.ru/wp-content/uploads/2026/09/15.09.2026-Pr-735-shkoly-proektov_vertikali-.pdf#page=43","https://www.mgpu.ru/wp-content/uploads/2026/09/15.09.2026-Pr-735-shkoly-proektov_vertikali-.pdf#page=43"),"https://www.mgpu.ru/wp-content/uploads/2026/09/15.09.2026-Pr-735-shkoly-proektov_vertikali-.pdf#page=43")</x:f>
        <x:v>https://www.mgpu.ru/wp-content/uploads/2026/09/15.09.2026-Pr-735-shkoly-proektov_vertikali-.pdf#page=43</x:v>
      </x:c>
    </x:row>
    <x:row r="267" ht="64" customHeight="1">
      <x:c r="A267" s="3" t="str">
        <x:v>Математическая вертикаль</x:v>
      </x:c>
      <x:c r="B267" s="3" t="str">
        <x:v>Государственное бюджетное общеобразовательное учреждение города Москвы «Школа № 1748 «Вертикаль»</x:v>
      </x:c>
      <x:c r="C267" s="3" t="str">
        <x:v>7,8,9 классы</x:v>
      </x:c>
      <x:c r="D267" s="3" t="str">
        <x:v>Пр-735</x:v>
      </x:c>
      <x:c r="E267" s="3" t="n">
        <x:v>43</x:v>
      </x:c>
      <x:c r="F267" s="10" t="str">
        <x:f>IFERROR(HYPERLINK("https://www.mgpu.ru/wp-content/uploads/2026/09/15.09.2026-Pr-735-shkoly-proektov_vertikali-.pdf#page=43","https://www.mgpu.ru/wp-content/uploads/2026/09/15.09.2026-Pr-735-shkoly-proektov_vertikali-.pdf#page=43"),"https://www.mgpu.ru/wp-content/uploads/2026/09/15.09.2026-Pr-735-shkoly-proektov_vertikali-.pdf#page=43")</x:f>
        <x:v>https://www.mgpu.ru/wp-content/uploads/2026/09/15.09.2026-Pr-735-shkoly-proektov_vertikali-.pdf#page=43</x:v>
      </x:c>
    </x:row>
    <x:row r="268" ht="64" customHeight="1">
      <x:c r="A268" s="3" t="str">
        <x:v>Математическая вертикаль</x:v>
      </x:c>
      <x:c r="B268" s="3" t="str">
        <x:v>Государственное бюджетное общеобразовательное учреждение города Москвы «Школа № 1770»</x:v>
      </x:c>
      <x:c r="C268" s="3" t="str">
        <x:v>7,8,9 классы</x:v>
      </x:c>
      <x:c r="D268" s="3" t="str">
        <x:v>Пр-735</x:v>
      </x:c>
      <x:c r="E268" s="3" t="n">
        <x:v>44</x:v>
      </x:c>
      <x:c r="F268" s="10" t="str">
        <x:f>IFERROR(HYPERLINK("https://www.mgpu.ru/wp-content/uploads/2026/09/15.09.2026-Pr-735-shkoly-proektov_vertikali-.pdf#page=44","https://www.mgpu.ru/wp-content/uploads/2026/09/15.09.2026-Pr-735-shkoly-proektov_vertikali-.pdf#page=44"),"https://www.mgpu.ru/wp-content/uploads/2026/09/15.09.2026-Pr-735-shkoly-proektov_vertikali-.pdf#page=44")</x:f>
        <x:v>https://www.mgpu.ru/wp-content/uploads/2026/09/15.09.2026-Pr-735-shkoly-proektov_vertikali-.pdf#page=44</x:v>
      </x:c>
    </x:row>
    <x:row r="269" ht="64" customHeight="1">
      <x:c r="A269" s="3" t="str">
        <x:v>Математическая вертикаль</x:v>
      </x:c>
      <x:c r="B269" s="3" t="str">
        <x:v>Государственное бюджетное общеобразовательное учреждение города Москвы «Школа № 1786»</x:v>
      </x:c>
      <x:c r="C269" s="3" t="str">
        <x:v>7,8,9 классы</x:v>
      </x:c>
      <x:c r="D269" s="3" t="str">
        <x:v>Пр-735</x:v>
      </x:c>
      <x:c r="E269" s="3" t="n">
        <x:v>44</x:v>
      </x:c>
      <x:c r="F269" s="10" t="str">
        <x:f>IFERROR(HYPERLINK("https://www.mgpu.ru/wp-content/uploads/2026/09/15.09.2026-Pr-735-shkoly-proektov_vertikali-.pdf#page=44","https://www.mgpu.ru/wp-content/uploads/2026/09/15.09.2026-Pr-735-shkoly-proektov_vertikali-.pdf#page=44"),"https://www.mgpu.ru/wp-content/uploads/2026/09/15.09.2026-Pr-735-shkoly-proektov_vertikali-.pdf#page=44")</x:f>
        <x:v>https://www.mgpu.ru/wp-content/uploads/2026/09/15.09.2026-Pr-735-shkoly-proektov_vertikali-.pdf#page=44</x:v>
      </x:c>
    </x:row>
    <x:row r="270" ht="64" customHeight="1">
      <x:c r="A270" s="3" t="str">
        <x:v>Математическая вертикаль</x:v>
      </x:c>
      <x:c r="B270" s="3" t="str">
        <x:v>Государственное бюджетное общеобразовательное учреждение города Москвы «Школа № 1788»</x:v>
      </x:c>
      <x:c r="C270" s="3" t="str">
        <x:v>7,8,9 классы</x:v>
      </x:c>
      <x:c r="D270" s="3" t="str">
        <x:v>Пр-735</x:v>
      </x:c>
      <x:c r="E270" s="3" t="n">
        <x:v>44</x:v>
      </x:c>
      <x:c r="F270" s="10" t="str">
        <x:f>IFERROR(HYPERLINK("https://www.mgpu.ru/wp-content/uploads/2026/09/15.09.2026-Pr-735-shkoly-proektov_vertikali-.pdf#page=44","https://www.mgpu.ru/wp-content/uploads/2026/09/15.09.2026-Pr-735-shkoly-proektov_vertikali-.pdf#page=44"),"https://www.mgpu.ru/wp-content/uploads/2026/09/15.09.2026-Pr-735-shkoly-proektov_vertikali-.pdf#page=44")</x:f>
        <x:v>https://www.mgpu.ru/wp-content/uploads/2026/09/15.09.2026-Pr-735-shkoly-proektov_vertikali-.pdf#page=44</x:v>
      </x:c>
    </x:row>
    <x:row r="271" ht="64" customHeight="1">
      <x:c r="A271" s="3" t="str">
        <x:v>Математическая вертикаль</x:v>
      </x:c>
      <x:c r="B271" s="3" t="str">
        <x:v>Государственное бюджетное общеобразовательное уч реждение города Москвы «Школа № 1793 имени Героя Советского Союза А.К. Новикова»</x:v>
      </x:c>
      <x:c r="C271" s="3" t="str">
        <x:v>7,8,9 классы</x:v>
      </x:c>
      <x:c r="D271" s="3" t="str">
        <x:v>Пр-735</x:v>
      </x:c>
      <x:c r="E271" s="3" t="n">
        <x:v>44</x:v>
      </x:c>
      <x:c r="F271" s="10" t="str">
        <x:f>IFERROR(HYPERLINK("https://www.mgpu.ru/wp-content/uploads/2026/09/15.09.2026-Pr-735-shkoly-proektov_vertikali-.pdf#page=44","https://www.mgpu.ru/wp-content/uploads/2026/09/15.09.2026-Pr-735-shkoly-proektov_vertikali-.pdf#page=44"),"https://www.mgpu.ru/wp-content/uploads/2026/09/15.09.2026-Pr-735-shkoly-proektov_vertikali-.pdf#page=44")</x:f>
        <x:v>https://www.mgpu.ru/wp-content/uploads/2026/09/15.09.2026-Pr-735-shkoly-proektov_vertikali-.pdf#page=44</x:v>
      </x:c>
    </x:row>
    <x:row r="272" ht="64" customHeight="1">
      <x:c r="A272" s="3" t="str">
        <x:v>Математическая вертикаль</x:v>
      </x:c>
      <x:c r="B272" s="3" t="str">
        <x:v>Государственное бюджетное общеобразовательное уч реждение города Москвы «Школа № 1794 имени А.С. Чуфистова»</x:v>
      </x:c>
      <x:c r="C272" s="3" t="str">
        <x:v>7,8,9 классы</x:v>
      </x:c>
      <x:c r="D272" s="3" t="str">
        <x:v>Пр-735</x:v>
      </x:c>
      <x:c r="E272" s="3" t="n">
        <x:v>44</x:v>
      </x:c>
      <x:c r="F272" s="10" t="str">
        <x:f>IFERROR(HYPERLINK("https://www.mgpu.ru/wp-content/uploads/2026/09/15.09.2026-Pr-735-shkoly-proektov_vertikali-.pdf#page=44","https://www.mgpu.ru/wp-content/uploads/2026/09/15.09.2026-Pr-735-shkoly-proektov_vertikali-.pdf#page=44"),"https://www.mgpu.ru/wp-content/uploads/2026/09/15.09.2026-Pr-735-shkoly-proektov_vertikali-.pdf#page=44")</x:f>
        <x:v>https://www.mgpu.ru/wp-content/uploads/2026/09/15.09.2026-Pr-735-shkoly-proektov_vertikali-.pdf#page=44</x:v>
      </x:c>
    </x:row>
    <x:row r="273" ht="64" customHeight="1">
      <x:c r="A273" s="3" t="str">
        <x:v>Математическая вертикаль</x:v>
      </x:c>
      <x:c r="B273" s="3" t="str">
        <x:v>Государственное бюджетное общеобразовательное уч реждение города Москвы «Школа № 1795 «Лосиноостровская»</x:v>
      </x:c>
      <x:c r="C273" s="3" t="str">
        <x:v>7,8,9 классы</x:v>
      </x:c>
      <x:c r="D273" s="3" t="str">
        <x:v>Пр-735</x:v>
      </x:c>
      <x:c r="E273" s="3" t="n">
        <x:v>44</x:v>
      </x:c>
      <x:c r="F273" s="10" t="str">
        <x:f>IFERROR(HYPERLINK("https://www.mgpu.ru/wp-content/uploads/2026/09/15.09.2026-Pr-735-shkoly-proektov_vertikali-.pdf#page=44","https://www.mgpu.ru/wp-content/uploads/2026/09/15.09.2026-Pr-735-shkoly-proektov_vertikali-.pdf#page=44"),"https://www.mgpu.ru/wp-content/uploads/2026/09/15.09.2026-Pr-735-shkoly-proektov_vertikali-.pdf#page=44")</x:f>
        <x:v>https://www.mgpu.ru/wp-content/uploads/2026/09/15.09.2026-Pr-735-shkoly-proektov_vertikali-.pdf#page=44</x:v>
      </x:c>
    </x:row>
    <x:row r="274" ht="64" customHeight="1">
      <x:c r="A274" s="3" t="str">
        <x:v>Математическая вертикаль</x:v>
      </x:c>
      <x:c r="B274" s="3" t="str">
        <x:v>Государственное бюджетное общеобразовательное уч реждение города Москвы «Школа № 1797 «Богородская»</x:v>
      </x:c>
      <x:c r="C274" s="3" t="str">
        <x:v>7,8,9 классы</x:v>
      </x:c>
      <x:c r="D274" s="3" t="str">
        <x:v>Пр-735</x:v>
      </x:c>
      <x:c r="E274" s="3" t="n">
        <x:v>44</x:v>
      </x:c>
      <x:c r="F274" s="10" t="str">
        <x:f>IFERROR(HYPERLINK("https://www.mgpu.ru/wp-content/uploads/2026/09/15.09.2026-Pr-735-shkoly-proektov_vertikali-.pdf#page=44","https://www.mgpu.ru/wp-content/uploads/2026/09/15.09.2026-Pr-735-shkoly-proektov_vertikali-.pdf#page=44"),"https://www.mgpu.ru/wp-content/uploads/2026/09/15.09.2026-Pr-735-shkoly-proektov_vertikali-.pdf#page=44")</x:f>
        <x:v>https://www.mgpu.ru/wp-content/uploads/2026/09/15.09.2026-Pr-735-shkoly-proektov_vertikali-.pdf#page=44</x:v>
      </x:c>
    </x:row>
    <x:row r="275" ht="64" customHeight="1">
      <x:c r="A275" s="3" t="str">
        <x:v>Математическая вертикаль</x:v>
      </x:c>
      <x:c r="B275" s="3" t="str">
        <x:v>Государственное бюджетное общеобразовательное учреждение города Москвы «Школа № 1798 «Феникс»</x:v>
      </x:c>
      <x:c r="C275" s="3" t="str">
        <x:v>8,9 классы</x:v>
      </x:c>
      <x:c r="D275" s="3" t="str">
        <x:v>Пр-735</x:v>
      </x:c>
      <x:c r="E275" s="3" t="n">
        <x:v>44</x:v>
      </x:c>
      <x:c r="F275" s="10" t="str">
        <x:f>IFERROR(HYPERLINK("https://www.mgpu.ru/wp-content/uploads/2026/09/15.09.2026-Pr-735-shkoly-proektov_vertikali-.pdf#page=44","https://www.mgpu.ru/wp-content/uploads/2026/09/15.09.2026-Pr-735-shkoly-proektov_vertikali-.pdf#page=44"),"https://www.mgpu.ru/wp-content/uploads/2026/09/15.09.2026-Pr-735-shkoly-proektov_vertikali-.pdf#page=44")</x:f>
        <x:v>https://www.mgpu.ru/wp-content/uploads/2026/09/15.09.2026-Pr-735-shkoly-proektov_vertikali-.pdf#page=44</x:v>
      </x:c>
    </x:row>
    <x:row r="276" ht="64" customHeight="1">
      <x:c r="A276" s="3" t="str">
        <x:v>Математическая вертикаль</x:v>
      </x:c>
      <x:c r="B276" s="3" t="str">
        <x:v>Государственное бюджетное общеобразовательное учреждение города Москвы «Школа № 1799»</x:v>
      </x:c>
      <x:c r="C276" s="3" t="str">
        <x:v>7,8,9 классы</x:v>
      </x:c>
      <x:c r="D276" s="3" t="str">
        <x:v>Пр-735</x:v>
      </x:c>
      <x:c r="E276" s="3" t="n">
        <x:v>44</x:v>
      </x:c>
      <x:c r="F276" s="10" t="str">
        <x:f>IFERROR(HYPERLINK("https://www.mgpu.ru/wp-content/uploads/2026/09/15.09.2026-Pr-735-shkoly-proektov_vertikali-.pdf#page=44","https://www.mgpu.ru/wp-content/uploads/2026/09/15.09.2026-Pr-735-shkoly-proektov_vertikali-.pdf#page=44"),"https://www.mgpu.ru/wp-content/uploads/2026/09/15.09.2026-Pr-735-shkoly-proektov_vertikali-.pdf#page=44")</x:f>
        <x:v>https://www.mgpu.ru/wp-content/uploads/2026/09/15.09.2026-Pr-735-shkoly-proektov_vertikali-.pdf#page=44</x:v>
      </x:c>
    </x:row>
    <x:row r="277" ht="64" customHeight="1">
      <x:c r="A277" s="3" t="str">
        <x:v>Математическая вертикаль</x:v>
      </x:c>
      <x:c r="B277" s="3" t="str">
        <x:v>Государственное бюджетное общеобразовательное уч реждение города Москвы «Школа № 1811 «Восточное Измайлово»</x:v>
      </x:c>
      <x:c r="C277" s="3" t="str">
        <x:v>7,8,9 классы</x:v>
      </x:c>
      <x:c r="D277" s="3" t="str">
        <x:v>Пр-735</x:v>
      </x:c>
      <x:c r="E277" s="3" t="n">
        <x:v>44</x:v>
      </x:c>
      <x:c r="F277" s="10" t="str">
        <x:f>IFERROR(HYPERLINK("https://www.mgpu.ru/wp-content/uploads/2026/09/15.09.2026-Pr-735-shkoly-proektov_vertikali-.pdf#page=44","https://www.mgpu.ru/wp-content/uploads/2026/09/15.09.2026-Pr-735-shkoly-proektov_vertikali-.pdf#page=44"),"https://www.mgpu.ru/wp-content/uploads/2026/09/15.09.2026-Pr-735-shkoly-proektov_vertikali-.pdf#page=44")</x:f>
        <x:v>https://www.mgpu.ru/wp-content/uploads/2026/09/15.09.2026-Pr-735-shkoly-proektov_vertikali-.pdf#page=44</x:v>
      </x:c>
    </x:row>
    <x:row r="278" ht="64" customHeight="1">
      <x:c r="A278" s="3" t="str">
        <x:v>Математическая вертикаль</x:v>
      </x:c>
      <x:c r="B278" s="3" t="str">
        <x:v>Государственное бюджетное общеобразовательное учреждение города Москвы «Школа № 183»</x:v>
      </x:c>
      <x:c r="C278" s="3" t="str">
        <x:v>7,8 классы</x:v>
      </x:c>
      <x:c r="D278" s="3" t="str">
        <x:v>Пр-735</x:v>
      </x:c>
      <x:c r="E278" s="3" t="n">
        <x:v>44</x:v>
      </x:c>
      <x:c r="F278" s="10" t="str">
        <x:f>IFERROR(HYPERLINK("https://www.mgpu.ru/wp-content/uploads/2026/09/15.09.2026-Pr-735-shkoly-proektov_vertikali-.pdf#page=44","https://www.mgpu.ru/wp-content/uploads/2026/09/15.09.2026-Pr-735-shkoly-proektov_vertikali-.pdf#page=44"),"https://www.mgpu.ru/wp-content/uploads/2026/09/15.09.2026-Pr-735-shkoly-proektov_vertikali-.pdf#page=44")</x:f>
        <x:v>https://www.mgpu.ru/wp-content/uploads/2026/09/15.09.2026-Pr-735-shkoly-proektov_vertikali-.pdf#page=44</x:v>
      </x:c>
    </x:row>
    <x:row r="279" ht="64" customHeight="1">
      <x:c r="A279" s="3" t="str">
        <x:v>Математическая вертикаль</x:v>
      </x:c>
      <x:c r="B279" s="3" t="str">
        <x:v>Государственное бюджетное общеобразовательное учреждение города Москвы «Школа № 185 имени Героя Советского Союза, Героя Социалистического Труда В.С. Гризодубовой»</x:v>
      </x:c>
      <x:c r="C279" s="3" t="str">
        <x:v>8,9 классы</x:v>
      </x:c>
      <x:c r="D279" s="3" t="str">
        <x:v>Пр-735</x:v>
      </x:c>
      <x:c r="E279" s="3" t="n">
        <x:v>44</x:v>
      </x:c>
      <x:c r="F279" s="10" t="str">
        <x:f>IFERROR(HYPERLINK("https://www.mgpu.ru/wp-content/uploads/2026/09/15.09.2026-Pr-735-shkoly-proektov_vertikali-.pdf#page=44","https://www.mgpu.ru/wp-content/uploads/2026/09/15.09.2026-Pr-735-shkoly-proektov_vertikali-.pdf#page=44"),"https://www.mgpu.ru/wp-content/uploads/2026/09/15.09.2026-Pr-735-shkoly-proektov_vertikali-.pdf#page=44")</x:f>
        <x:v>https://www.mgpu.ru/wp-content/uploads/2026/09/15.09.2026-Pr-735-shkoly-proektov_vertikali-.pdf#page=44</x:v>
      </x:c>
    </x:row>
    <x:row r="280" ht="64" customHeight="1">
      <x:c r="A280" s="3" t="str">
        <x:v>Математическая вертикаль</x:v>
      </x:c>
      <x:c r="B280" s="3" t="str">
        <x:v>Государственное бюджетное общеобразовательное учреждение города Москвы «Школа № 1852»</x:v>
      </x:c>
      <x:c r="C280" s="3" t="str">
        <x:v>8 класс</x:v>
      </x:c>
      <x:c r="D280" s="3" t="str">
        <x:v>Пр-735</x:v>
      </x:c>
      <x:c r="E280" s="3" t="n">
        <x:v>44</x:v>
      </x:c>
      <x:c r="F280" s="10" t="str">
        <x:f>IFERROR(HYPERLINK("https://www.mgpu.ru/wp-content/uploads/2026/09/15.09.2026-Pr-735-shkoly-proektov_vertikali-.pdf#page=44","https://www.mgpu.ru/wp-content/uploads/2026/09/15.09.2026-Pr-735-shkoly-proektov_vertikali-.pdf#page=44"),"https://www.mgpu.ru/wp-content/uploads/2026/09/15.09.2026-Pr-735-shkoly-proektov_vertikali-.pdf#page=44")</x:f>
        <x:v>https://www.mgpu.ru/wp-content/uploads/2026/09/15.09.2026-Pr-735-shkoly-proektov_vertikali-.pdf#page=44</x:v>
      </x:c>
    </x:row>
    <x:row r="281" ht="64" customHeight="1">
      <x:c r="A281" s="3" t="str">
        <x:v>Математическая вертикаль</x:v>
      </x:c>
      <x:c r="B281" s="3" t="str">
        <x:v>Государственное бюджетное общеобразовательное учреждение города Москвы «Школа № 1861 «Загорье»</x:v>
      </x:c>
      <x:c r="C281" s="3" t="str">
        <x:v>7,8,9 классы</x:v>
      </x:c>
      <x:c r="D281" s="3" t="str">
        <x:v>Пр-735</x:v>
      </x:c>
      <x:c r="E281" s="3" t="n">
        <x:v>44</x:v>
      </x:c>
      <x:c r="F281" s="10" t="str">
        <x:f>IFERROR(HYPERLINK("https://www.mgpu.ru/wp-content/uploads/2026/09/15.09.2026-Pr-735-shkoly-proektov_vertikali-.pdf#page=44","https://www.mgpu.ru/wp-content/uploads/2026/09/15.09.2026-Pr-735-shkoly-proektov_vertikali-.pdf#page=44"),"https://www.mgpu.ru/wp-content/uploads/2026/09/15.09.2026-Pr-735-shkoly-proektov_vertikali-.pdf#page=44")</x:f>
        <x:v>https://www.mgpu.ru/wp-content/uploads/2026/09/15.09.2026-Pr-735-shkoly-proektov_vertikali-.pdf#page=44</x:v>
      </x:c>
    </x:row>
    <x:row r="282" ht="64" customHeight="1">
      <x:c r="A282" s="3" t="str">
        <x:v>Математическая вертикаль</x:v>
      </x:c>
      <x:c r="B282" s="3" t="str">
        <x:v>Государственное бюджетное общеобразовательное учреждение города Москвы «Школа № 1862»</x:v>
      </x:c>
      <x:c r="C282" s="3" t="str">
        <x:v>7,8,9 классы</x:v>
      </x:c>
      <x:c r="D282" s="3" t="str">
        <x:v>Пр-735</x:v>
      </x:c>
      <x:c r="E282" s="3" t="n">
        <x:v>44</x:v>
      </x:c>
      <x:c r="F282" s="10" t="str">
        <x:f>IFERROR(HYPERLINK("https://www.mgpu.ru/wp-content/uploads/2026/09/15.09.2026-Pr-735-shkoly-proektov_vertikali-.pdf#page=44","https://www.mgpu.ru/wp-content/uploads/2026/09/15.09.2026-Pr-735-shkoly-proektov_vertikali-.pdf#page=44"),"https://www.mgpu.ru/wp-content/uploads/2026/09/15.09.2026-Pr-735-shkoly-proektov_vertikali-.pdf#page=44")</x:f>
        <x:v>https://www.mgpu.ru/wp-content/uploads/2026/09/15.09.2026-Pr-735-shkoly-proektov_vertikali-.pdf#page=44</x:v>
      </x:c>
    </x:row>
    <x:row r="283" ht="64" customHeight="1">
      <x:c r="A283" s="3" t="str">
        <x:v>Математическая вертикаль</x:v>
      </x:c>
      <x:c r="B283" s="3" t="str">
        <x:v>Государственное бюджетное общеобразовательное учреждение города Москвы «Школа № 1874»</x:v>
      </x:c>
      <x:c r="C283" s="3" t="str">
        <x:v>7,8,9 классы</x:v>
      </x:c>
      <x:c r="D283" s="3" t="str">
        <x:v>Пр-735</x:v>
      </x:c>
      <x:c r="E283" s="3" t="n">
        <x:v>44</x:v>
      </x:c>
      <x:c r="F283" s="10" t="str">
        <x:f>IFERROR(HYPERLINK("https://www.mgpu.ru/wp-content/uploads/2026/09/15.09.2026-Pr-735-shkoly-proektov_vertikali-.pdf#page=44","https://www.mgpu.ru/wp-content/uploads/2026/09/15.09.2026-Pr-735-shkoly-proektov_vertikali-.pdf#page=44"),"https://www.mgpu.ru/wp-content/uploads/2026/09/15.09.2026-Pr-735-shkoly-proektov_vertikali-.pdf#page=44")</x:f>
        <x:v>https://www.mgpu.ru/wp-content/uploads/2026/09/15.09.2026-Pr-735-shkoly-proektov_vertikali-.pdf#page=44</x:v>
      </x:c>
    </x:row>
    <x:row r="284" ht="64" customHeight="1">
      <x:c r="A284" s="3" t="str">
        <x:v>Математическая вертикаль</x:v>
      </x:c>
      <x:c r="B284" s="3" t="str">
        <x:v>Государственное бюджетное общеобразовательное учреждение города Москвы «Школа № 1883 «Бутово»</x:v>
      </x:c>
      <x:c r="C284" s="3" t="str">
        <x:v>7,8,9 классы</x:v>
      </x:c>
      <x:c r="D284" s="3" t="str">
        <x:v>Пр-735</x:v>
      </x:c>
      <x:c r="E284" s="3" t="n">
        <x:v>45</x:v>
      </x:c>
      <x:c r="F284" s="10" t="str">
        <x:f>IFERROR(HYPERLINK("https://www.mgpu.ru/wp-content/uploads/2026/09/15.09.2026-Pr-735-shkoly-proektov_vertikali-.pdf#page=45","https://www.mgpu.ru/wp-content/uploads/2026/09/15.09.2026-Pr-735-shkoly-proektov_vertikali-.pdf#page=45"),"https://www.mgpu.ru/wp-content/uploads/2026/09/15.09.2026-Pr-735-shkoly-proektov_vertikali-.pdf#page=45")</x:f>
        <x:v>https://www.mgpu.ru/wp-content/uploads/2026/09/15.09.2026-Pr-735-shkoly-proektov_vertikali-.pdf#page=45</x:v>
      </x:c>
    </x:row>
    <x:row r="285" ht="64" customHeight="1">
      <x:c r="A285" s="3" t="str">
        <x:v>Математическая вертикаль</x:v>
      </x:c>
      <x:c r="B285" s="3" t="str">
        <x:v>Государственное бюджетное общеобразовательное учреждение города Москвы «Школа № 1900»</x:v>
      </x:c>
      <x:c r="C285" s="3" t="str">
        <x:v>7,8,9 классы</x:v>
      </x:c>
      <x:c r="D285" s="3" t="str">
        <x:v>Пр-735</x:v>
      </x:c>
      <x:c r="E285" s="3" t="n">
        <x:v>45</x:v>
      </x:c>
      <x:c r="F285" s="10" t="str">
        <x:f>IFERROR(HYPERLINK("https://www.mgpu.ru/wp-content/uploads/2026/09/15.09.2026-Pr-735-shkoly-proektov_vertikali-.pdf#page=45","https://www.mgpu.ru/wp-content/uploads/2026/09/15.09.2026-Pr-735-shkoly-proektov_vertikali-.pdf#page=45"),"https://www.mgpu.ru/wp-content/uploads/2026/09/15.09.2026-Pr-735-shkoly-proektov_vertikali-.pdf#page=45")</x:f>
        <x:v>https://www.mgpu.ru/wp-content/uploads/2026/09/15.09.2026-Pr-735-shkoly-proektov_vertikali-.pdf#page=45</x:v>
      </x:c>
    </x:row>
    <x:row r="286" ht="64" customHeight="1">
      <x:c r="A286" s="3" t="str">
        <x:v>Математическая вертикаль</x:v>
      </x:c>
      <x:c r="B286" s="3" t="str">
        <x:v>Государственное бюджетное общеобразовательное учреждение города Москвы «Школа № 1905»</x:v>
      </x:c>
      <x:c r="C286" s="3" t="str">
        <x:v>7,8,9 классы</x:v>
      </x:c>
      <x:c r="D286" s="3" t="str">
        <x:v>Пр-735</x:v>
      </x:c>
      <x:c r="E286" s="3" t="n">
        <x:v>45</x:v>
      </x:c>
      <x:c r="F286" s="10" t="str">
        <x:f>IFERROR(HYPERLINK("https://www.mgpu.ru/wp-content/uploads/2026/09/15.09.2026-Pr-735-shkoly-proektov_vertikali-.pdf#page=45","https://www.mgpu.ru/wp-content/uploads/2026/09/15.09.2026-Pr-735-shkoly-proektov_vertikali-.pdf#page=45"),"https://www.mgpu.ru/wp-content/uploads/2026/09/15.09.2026-Pr-735-shkoly-proektov_vertikali-.pdf#page=45")</x:f>
        <x:v>https://www.mgpu.ru/wp-content/uploads/2026/09/15.09.2026-Pr-735-shkoly-proektov_vertikali-.pdf#page=45</x:v>
      </x:c>
    </x:row>
    <x:row r="287" ht="64" customHeight="1">
      <x:c r="A287" s="3" t="str">
        <x:v>Математическая вертикаль</x:v>
      </x:c>
      <x:c r="B287" s="3" t="str">
        <x:v>Государственное бюджетное общеобразовательное уч реждение города Москвы «Школа № 1912 имени Бауыржана Момышулы»</x:v>
      </x:c>
      <x:c r="C287" s="3" t="str">
        <x:v>7,8,9 классы</x:v>
      </x:c>
      <x:c r="D287" s="3" t="str">
        <x:v>Пр-735</x:v>
      </x:c>
      <x:c r="E287" s="3" t="n">
        <x:v>45</x:v>
      </x:c>
      <x:c r="F287" s="10" t="str">
        <x:f>IFERROR(HYPERLINK("https://www.mgpu.ru/wp-content/uploads/2026/09/15.09.2026-Pr-735-shkoly-proektov_vertikali-.pdf#page=45","https://www.mgpu.ru/wp-content/uploads/2026/09/15.09.2026-Pr-735-shkoly-proektov_vertikali-.pdf#page=45"),"https://www.mgpu.ru/wp-content/uploads/2026/09/15.09.2026-Pr-735-shkoly-proektov_vertikali-.pdf#page=45")</x:f>
        <x:v>https://www.mgpu.ru/wp-content/uploads/2026/09/15.09.2026-Pr-735-shkoly-proektov_vertikali-.pdf#page=45</x:v>
      </x:c>
    </x:row>
    <x:row r="288" ht="64" customHeight="1">
      <x:c r="A288" s="3" t="str">
        <x:v>Математическая вертикаль</x:v>
      </x:c>
      <x:c r="B288" s="3" t="str">
        <x:v>Государственное бюджетное общеобразовательное учреждение города Москвы «Школа № 192»</x:v>
      </x:c>
      <x:c r="C288" s="3" t="str">
        <x:v>8,9 классы</x:v>
      </x:c>
      <x:c r="D288" s="3" t="str">
        <x:v>Пр-735</x:v>
      </x:c>
      <x:c r="E288" s="3" t="n">
        <x:v>45</x:v>
      </x:c>
      <x:c r="F288" s="10" t="str">
        <x:f>IFERROR(HYPERLINK("https://www.mgpu.ru/wp-content/uploads/2026/09/15.09.2026-Pr-735-shkoly-proektov_vertikali-.pdf#page=45","https://www.mgpu.ru/wp-content/uploads/2026/09/15.09.2026-Pr-735-shkoly-proektov_vertikali-.pdf#page=45"),"https://www.mgpu.ru/wp-content/uploads/2026/09/15.09.2026-Pr-735-shkoly-proektov_vertikali-.pdf#page=45")</x:f>
        <x:v>https://www.mgpu.ru/wp-content/uploads/2026/09/15.09.2026-Pr-735-shkoly-proektov_vertikali-.pdf#page=45</x:v>
      </x:c>
    </x:row>
    <x:row r="289" ht="64" customHeight="1">
      <x:c r="A289" s="3" t="str">
        <x:v>Математическая вертикаль</x:v>
      </x:c>
      <x:c r="B289" s="3" t="str">
        <x:v>Государственное бюджетное общеобразовательное уч реждение города Москвы «Школа № 1935 имени Героя Советского Союза В. И. Кузнецова»</x:v>
      </x:c>
      <x:c r="C289" s="3" t="str">
        <x:v>7,8,9 классы</x:v>
      </x:c>
      <x:c r="D289" s="3" t="str">
        <x:v>Пр-735</x:v>
      </x:c>
      <x:c r="E289" s="3" t="n">
        <x:v>45</x:v>
      </x:c>
      <x:c r="F289" s="10" t="str">
        <x:f>IFERROR(HYPERLINK("https://www.mgpu.ru/wp-content/uploads/2026/09/15.09.2026-Pr-735-shkoly-proektov_vertikali-.pdf#page=45","https://www.mgpu.ru/wp-content/uploads/2026/09/15.09.2026-Pr-735-shkoly-proektov_vertikali-.pdf#page=45"),"https://www.mgpu.ru/wp-content/uploads/2026/09/15.09.2026-Pr-735-shkoly-proektov_vertikali-.pdf#page=45")</x:f>
        <x:v>https://www.mgpu.ru/wp-content/uploads/2026/09/15.09.2026-Pr-735-shkoly-proektov_vertikali-.pdf#page=45</x:v>
      </x:c>
    </x:row>
    <x:row r="290" ht="64" customHeight="1">
      <x:c r="A290" s="3" t="str">
        <x:v>Математическая вертикаль</x:v>
      </x:c>
      <x:c r="B290" s="3" t="str">
        <x:v>Государственное бюджетное общеобразовательное уч реждение города Москвы «Школа № 1945 «Синяя птица»</x:v>
      </x:c>
      <x:c r="C290" s="3" t="str">
        <x:v>7,8,9 классы</x:v>
      </x:c>
      <x:c r="D290" s="3" t="str">
        <x:v>Пр-735</x:v>
      </x:c>
      <x:c r="E290" s="3" t="n">
        <x:v>45</x:v>
      </x:c>
      <x:c r="F290" s="10" t="str">
        <x:f>IFERROR(HYPERLINK("https://www.mgpu.ru/wp-content/uploads/2026/09/15.09.2026-Pr-735-shkoly-proektov_vertikali-.pdf#page=45","https://www.mgpu.ru/wp-content/uploads/2026/09/15.09.2026-Pr-735-shkoly-proektov_vertikali-.pdf#page=45"),"https://www.mgpu.ru/wp-content/uploads/2026/09/15.09.2026-Pr-735-shkoly-proektov_vertikali-.pdf#page=45")</x:f>
        <x:v>https://www.mgpu.ru/wp-content/uploads/2026/09/15.09.2026-Pr-735-shkoly-proektov_vertikali-.pdf#page=45</x:v>
      </x:c>
    </x:row>
    <x:row r="291" ht="64" customHeight="1">
      <x:c r="A291" s="3" t="str">
        <x:v>Математическая вертикаль</x:v>
      </x:c>
      <x:c r="B291" s="3" t="str">
        <x:v>Государственное бюджетное общеобразовательное уч реждение города Москвы «Школа № 1948 «Лингвист- М»</x:v>
      </x:c>
      <x:c r="C291" s="3" t="str">
        <x:v>7,8,9 классы</x:v>
      </x:c>
      <x:c r="D291" s="3" t="str">
        <x:v>Пр-735</x:v>
      </x:c>
      <x:c r="E291" s="3" t="n">
        <x:v>45</x:v>
      </x:c>
      <x:c r="F291" s="10" t="str">
        <x:f>IFERROR(HYPERLINK("https://www.mgpu.ru/wp-content/uploads/2026/09/15.09.2026-Pr-735-shkoly-proektov_vertikali-.pdf#page=45","https://www.mgpu.ru/wp-content/uploads/2026/09/15.09.2026-Pr-735-shkoly-proektov_vertikali-.pdf#page=45"),"https://www.mgpu.ru/wp-content/uploads/2026/09/15.09.2026-Pr-735-shkoly-proektov_vertikali-.pdf#page=45")</x:f>
        <x:v>https://www.mgpu.ru/wp-content/uploads/2026/09/15.09.2026-Pr-735-shkoly-proektov_vertikali-.pdf#page=45</x:v>
      </x:c>
    </x:row>
    <x:row r="292" ht="64" customHeight="1">
      <x:c r="A292" s="3" t="str">
        <x:v>Математическая вертикаль</x:v>
      </x:c>
      <x:c r="B292" s="3" t="str">
        <x:v>Государственное бюджетное общеобразовательное учреждение города Москвы «Школа № 1950»</x:v>
      </x:c>
      <x:c r="C292" s="3" t="str">
        <x:v>7,8,9 классы</x:v>
      </x:c>
      <x:c r="D292" s="3" t="str">
        <x:v>Пр-735</x:v>
      </x:c>
      <x:c r="E292" s="3" t="n">
        <x:v>45</x:v>
      </x:c>
      <x:c r="F292" s="10" t="str">
        <x:f>IFERROR(HYPERLINK("https://www.mgpu.ru/wp-content/uploads/2026/09/15.09.2026-Pr-735-shkoly-proektov_vertikali-.pdf#page=45","https://www.mgpu.ru/wp-content/uploads/2026/09/15.09.2026-Pr-735-shkoly-proektov_vertikali-.pdf#page=45"),"https://www.mgpu.ru/wp-content/uploads/2026/09/15.09.2026-Pr-735-shkoly-proektov_vertikali-.pdf#page=45")</x:f>
        <x:v>https://www.mgpu.ru/wp-content/uploads/2026/09/15.09.2026-Pr-735-shkoly-proektov_vertikali-.pdf#page=45</x:v>
      </x:c>
    </x:row>
    <x:row r="293" ht="64" customHeight="1">
      <x:c r="A293" s="3" t="str">
        <x:v>Математическая вертикаль</x:v>
      </x:c>
      <x:c r="B293" s="3" t="str">
        <x:v>Государственное бюджетное общеобразовательное учреждение города Москвы «Школа № 1955»</x:v>
      </x:c>
      <x:c r="C293" s="3" t="str">
        <x:v>7,8,9 классы</x:v>
      </x:c>
      <x:c r="D293" s="3" t="str">
        <x:v>Пр-735</x:v>
      </x:c>
      <x:c r="E293" s="3" t="n">
        <x:v>45</x:v>
      </x:c>
      <x:c r="F293" s="10" t="str">
        <x:f>IFERROR(HYPERLINK("https://www.mgpu.ru/wp-content/uploads/2026/09/15.09.2026-Pr-735-shkoly-proektov_vertikali-.pdf#page=45","https://www.mgpu.ru/wp-content/uploads/2026/09/15.09.2026-Pr-735-shkoly-proektov_vertikali-.pdf#page=45"),"https://www.mgpu.ru/wp-content/uploads/2026/09/15.09.2026-Pr-735-shkoly-proektov_vertikali-.pdf#page=45")</x:f>
        <x:v>https://www.mgpu.ru/wp-content/uploads/2026/09/15.09.2026-Pr-735-shkoly-proektov_vertikali-.pdf#page=45</x:v>
      </x:c>
    </x:row>
    <x:row r="294" ht="64" customHeight="1">
      <x:c r="A294" s="3" t="str">
        <x:v>Математическая вертикаль</x:v>
      </x:c>
      <x:c r="B294" s="3" t="str">
        <x:v>Государственное бюджетное общеобразовательное учреждение города Москвы «Школа № 1980»</x:v>
      </x:c>
      <x:c r="C294" s="3" t="str">
        <x:v>7,8,9 классы</x:v>
      </x:c>
      <x:c r="D294" s="3" t="str">
        <x:v>Пр-735</x:v>
      </x:c>
      <x:c r="E294" s="3" t="n">
        <x:v>45</x:v>
      </x:c>
      <x:c r="F294" s="10" t="str">
        <x:f>IFERROR(HYPERLINK("https://www.mgpu.ru/wp-content/uploads/2026/09/15.09.2026-Pr-735-shkoly-proektov_vertikali-.pdf#page=45","https://www.mgpu.ru/wp-content/uploads/2026/09/15.09.2026-Pr-735-shkoly-proektov_vertikali-.pdf#page=45"),"https://www.mgpu.ru/wp-content/uploads/2026/09/15.09.2026-Pr-735-shkoly-proektov_vertikali-.pdf#page=45")</x:f>
        <x:v>https://www.mgpu.ru/wp-content/uploads/2026/09/15.09.2026-Pr-735-shkoly-proektov_vertikali-.pdf#page=45</x:v>
      </x:c>
    </x:row>
    <x:row r="295" ht="64" customHeight="1">
      <x:c r="A295" s="3" t="str">
        <x:v>Математическая вертикаль</x:v>
      </x:c>
      <x:c r="B295" s="3" t="str">
        <x:v>Государственное бюджетное общеобразовательное учреждение города Москвы «Школа № 1981»</x:v>
      </x:c>
      <x:c r="C295" s="3" t="str">
        <x:v>7,8,9 классы</x:v>
      </x:c>
      <x:c r="D295" s="3" t="str">
        <x:v>Пр-735</x:v>
      </x:c>
      <x:c r="E295" s="3" t="n">
        <x:v>45</x:v>
      </x:c>
      <x:c r="F295" s="10" t="str">
        <x:f>IFERROR(HYPERLINK("https://www.mgpu.ru/wp-content/uploads/2026/09/15.09.2026-Pr-735-shkoly-proektov_vertikali-.pdf#page=45","https://www.mgpu.ru/wp-content/uploads/2026/09/15.09.2026-Pr-735-shkoly-proektov_vertikali-.pdf#page=45"),"https://www.mgpu.ru/wp-content/uploads/2026/09/15.09.2026-Pr-735-shkoly-proektov_vertikali-.pdf#page=45")</x:f>
        <x:v>https://www.mgpu.ru/wp-content/uploads/2026/09/15.09.2026-Pr-735-shkoly-proektov_vertikali-.pdf#page=45</x:v>
      </x:c>
    </x:row>
    <x:row r="296" ht="64" customHeight="1">
      <x:c r="A296" s="3" t="str">
        <x:v>Математическая вертикаль</x:v>
      </x:c>
      <x:c r="B296" s="3" t="str">
        <x:v>Государственное бюджетное общеобразовательное учреждение города Москвы «Школа № 1985»</x:v>
      </x:c>
      <x:c r="C296" s="3" t="str">
        <x:v>7,8,9 классы</x:v>
      </x:c>
      <x:c r="D296" s="3" t="str">
        <x:v>Пр-735</x:v>
      </x:c>
      <x:c r="E296" s="3" t="n">
        <x:v>45</x:v>
      </x:c>
      <x:c r="F296" s="10" t="str">
        <x:f>IFERROR(HYPERLINK("https://www.mgpu.ru/wp-content/uploads/2026/09/15.09.2026-Pr-735-shkoly-proektov_vertikali-.pdf#page=45","https://www.mgpu.ru/wp-content/uploads/2026/09/15.09.2026-Pr-735-shkoly-proektov_vertikali-.pdf#page=45"),"https://www.mgpu.ru/wp-content/uploads/2026/09/15.09.2026-Pr-735-shkoly-proektov_vertikali-.pdf#page=45")</x:f>
        <x:v>https://www.mgpu.ru/wp-content/uploads/2026/09/15.09.2026-Pr-735-shkoly-proektov_vertikali-.pdf#page=45</x:v>
      </x:c>
    </x:row>
    <x:row r="297" ht="64" customHeight="1">
      <x:c r="A297" s="3" t="str">
        <x:v>Математическая вертикаль</x:v>
      </x:c>
      <x:c r="B297" s="3" t="str">
        <x:v>Государственное бюджетное общеобразовательное учреждение города Москвы «Школа № 1987»</x:v>
      </x:c>
      <x:c r="C297" s="3" t="str">
        <x:v>8,9 классы</x:v>
      </x:c>
      <x:c r="D297" s="3" t="str">
        <x:v>Пр-735</x:v>
      </x:c>
      <x:c r="E297" s="3" t="n">
        <x:v>45</x:v>
      </x:c>
      <x:c r="F297" s="10" t="str">
        <x:f>IFERROR(HYPERLINK("https://www.mgpu.ru/wp-content/uploads/2026/09/15.09.2026-Pr-735-shkoly-proektov_vertikali-.pdf#page=45","https://www.mgpu.ru/wp-content/uploads/2026/09/15.09.2026-Pr-735-shkoly-proektov_vertikali-.pdf#page=45"),"https://www.mgpu.ru/wp-content/uploads/2026/09/15.09.2026-Pr-735-shkoly-proektov_vertikali-.pdf#page=45")</x:f>
        <x:v>https://www.mgpu.ru/wp-content/uploads/2026/09/15.09.2026-Pr-735-shkoly-proektov_vertikali-.pdf#page=45</x:v>
      </x:c>
    </x:row>
    <x:row r="298" ht="64" customHeight="1">
      <x:c r="A298" s="3" t="str">
        <x:v>Математическая вертикаль</x:v>
      </x:c>
      <x:c r="B298" s="3" t="str">
        <x:v>Государственное бюджетное общеобразовательное учреждение города Москвы «Школа № 199»</x:v>
      </x:c>
      <x:c r="C298" s="3" t="str">
        <x:v>7,8,9 классы</x:v>
      </x:c>
      <x:c r="D298" s="3" t="str">
        <x:v>Пр-735</x:v>
      </x:c>
      <x:c r="E298" s="3" t="n">
        <x:v>45</x:v>
      </x:c>
      <x:c r="F298" s="10" t="str">
        <x:f>IFERROR(HYPERLINK("https://www.mgpu.ru/wp-content/uploads/2026/09/15.09.2026-Pr-735-shkoly-proektov_vertikali-.pdf#page=45","https://www.mgpu.ru/wp-content/uploads/2026/09/15.09.2026-Pr-735-shkoly-proektov_vertikali-.pdf#page=45"),"https://www.mgpu.ru/wp-content/uploads/2026/09/15.09.2026-Pr-735-shkoly-proektov_vertikali-.pdf#page=45")</x:f>
        <x:v>https://www.mgpu.ru/wp-content/uploads/2026/09/15.09.2026-Pr-735-shkoly-proektov_vertikali-.pdf#page=45</x:v>
      </x:c>
    </x:row>
    <x:row r="299" ht="64" customHeight="1">
      <x:c r="A299" s="3" t="str">
        <x:v>Математическая вертикаль</x:v>
      </x:c>
      <x:c r="B299" s="3" t="str">
        <x:v>Государственное бюджетное общеобразовательное учреждение города Москвы «Школа № 1995»</x:v>
      </x:c>
      <x:c r="C299" s="3" t="str">
        <x:v>7,8,9 классы</x:v>
      </x:c>
      <x:c r="D299" s="3" t="str">
        <x:v>Пр-735</x:v>
      </x:c>
      <x:c r="E299" s="3" t="n">
        <x:v>45</x:v>
      </x:c>
      <x:c r="F299" s="10" t="str">
        <x:f>IFERROR(HYPERLINK("https://www.mgpu.ru/wp-content/uploads/2026/09/15.09.2026-Pr-735-shkoly-proektov_vertikali-.pdf#page=45","https://www.mgpu.ru/wp-content/uploads/2026/09/15.09.2026-Pr-735-shkoly-proektov_vertikali-.pdf#page=45"),"https://www.mgpu.ru/wp-content/uploads/2026/09/15.09.2026-Pr-735-shkoly-proektov_vertikali-.pdf#page=45")</x:f>
        <x:v>https://www.mgpu.ru/wp-content/uploads/2026/09/15.09.2026-Pr-735-shkoly-proektov_vertikali-.pdf#page=45</x:v>
      </x:c>
    </x:row>
    <x:row r="300" ht="64" customHeight="1">
      <x:c r="A300" s="3" t="str">
        <x:v>Математическая вертикаль</x:v>
      </x:c>
      <x:c r="B300" s="3" t="str">
        <x:v>Государственное бюджетное общеобразовательное учреждение города Москвы «Школа № 1998 «Лукоморье»</x:v>
      </x:c>
      <x:c r="C300" s="3" t="str">
        <x:v>8,9 классы</x:v>
      </x:c>
      <x:c r="D300" s="3" t="str">
        <x:v>Пр-735</x:v>
      </x:c>
      <x:c r="E300" s="3" t="n">
        <x:v>45</x:v>
      </x:c>
      <x:c r="F300" s="10" t="str">
        <x:f>IFERROR(HYPERLINK("https://www.mgpu.ru/wp-content/uploads/2026/09/15.09.2026-Pr-735-shkoly-proektov_vertikali-.pdf#page=45","https://www.mgpu.ru/wp-content/uploads/2026/09/15.09.2026-Pr-735-shkoly-proektov_vertikali-.pdf#page=45"),"https://www.mgpu.ru/wp-content/uploads/2026/09/15.09.2026-Pr-735-shkoly-proektov_vertikali-.pdf#page=45")</x:f>
        <x:v>https://www.mgpu.ru/wp-content/uploads/2026/09/15.09.2026-Pr-735-shkoly-proektov_vertikali-.pdf#page=45</x:v>
      </x:c>
    </x:row>
    <x:row r="301" ht="64" customHeight="1">
      <x:c r="A301" s="3" t="str">
        <x:v>Математическая вертикаль</x:v>
      </x:c>
      <x:c r="B301" s="3" t="str">
        <x:v>Государственное бюджетное общеобразовательное учреждение города Москвы «Школа № 2000»</x:v>
      </x:c>
      <x:c r="C301" s="3" t="str">
        <x:v>7,8,9 классы</x:v>
      </x:c>
      <x:c r="D301" s="3" t="str">
        <x:v>Пр-735</x:v>
      </x:c>
      <x:c r="E301" s="3" t="n">
        <x:v>46</x:v>
      </x:c>
      <x:c r="F301" s="10" t="str">
        <x:f>IFERROR(HYPERLINK("https://www.mgpu.ru/wp-content/uploads/2026/09/15.09.2026-Pr-735-shkoly-proektov_vertikali-.pdf#page=46","https://www.mgpu.ru/wp-content/uploads/2026/09/15.09.2026-Pr-735-shkoly-proektov_vertikali-.pdf#page=46"),"https://www.mgpu.ru/wp-content/uploads/2026/09/15.09.2026-Pr-735-shkoly-proektov_vertikali-.pdf#page=46")</x:f>
        <x:v>https://www.mgpu.ru/wp-content/uploads/2026/09/15.09.2026-Pr-735-shkoly-proektov_vertikali-.pdf#page=46</x:v>
      </x:c>
    </x:row>
    <x:row r="302" ht="64" customHeight="1">
      <x:c r="A302" s="3" t="str">
        <x:v>Математическая вертикаль</x:v>
      </x:c>
      <x:c r="B302" s="3" t="str">
        <x:v>Государственное бюджетное общеобразовательное учреждение города Москвы «Школа № 2001»</x:v>
      </x:c>
      <x:c r="C302" s="3" t="str">
        <x:v>8,9 классы</x:v>
      </x:c>
      <x:c r="D302" s="3" t="str">
        <x:v>Пр-735</x:v>
      </x:c>
      <x:c r="E302" s="3" t="n">
        <x:v>46</x:v>
      </x:c>
      <x:c r="F302" s="10" t="str">
        <x:f>IFERROR(HYPERLINK("https://www.mgpu.ru/wp-content/uploads/2026/09/15.09.2026-Pr-735-shkoly-proektov_vertikali-.pdf#page=46","https://www.mgpu.ru/wp-content/uploads/2026/09/15.09.2026-Pr-735-shkoly-proektov_vertikali-.pdf#page=46"),"https://www.mgpu.ru/wp-content/uploads/2026/09/15.09.2026-Pr-735-shkoly-proektov_vertikali-.pdf#page=46")</x:f>
        <x:v>https://www.mgpu.ru/wp-content/uploads/2026/09/15.09.2026-Pr-735-shkoly-proektov_vertikali-.pdf#page=46</x:v>
      </x:c>
    </x:row>
    <x:row r="303" ht="64" customHeight="1">
      <x:c r="A303" s="3" t="str">
        <x:v>Математическая вертикаль</x:v>
      </x:c>
      <x:c r="B303" s="3" t="str">
        <x:v>Государственное бюджетное общеобразовательное учреждение города Москвы «Школа № 2005»</x:v>
      </x:c>
      <x:c r="C303" s="3" t="str">
        <x:v>7,8,9 классы</x:v>
      </x:c>
      <x:c r="D303" s="3" t="str">
        <x:v>Пр-735</x:v>
      </x:c>
      <x:c r="E303" s="3" t="n">
        <x:v>46</x:v>
      </x:c>
      <x:c r="F303" s="10" t="str">
        <x:f>IFERROR(HYPERLINK("https://www.mgpu.ru/wp-content/uploads/2026/09/15.09.2026-Pr-735-shkoly-proektov_vertikali-.pdf#page=46","https://www.mgpu.ru/wp-content/uploads/2026/09/15.09.2026-Pr-735-shkoly-proektov_vertikali-.pdf#page=46"),"https://www.mgpu.ru/wp-content/uploads/2026/09/15.09.2026-Pr-735-shkoly-proektov_vertikali-.pdf#page=46")</x:f>
        <x:v>https://www.mgpu.ru/wp-content/uploads/2026/09/15.09.2026-Pr-735-shkoly-proektov_vertikali-.pdf#page=46</x:v>
      </x:c>
    </x:row>
    <x:row r="304" ht="64" customHeight="1">
      <x:c r="A304" s="3" t="str">
        <x:v>Математическая вертикаль</x:v>
      </x:c>
      <x:c r="B304" s="3" t="str">
        <x:v>Государственное бюджетное общеобразовательное учреждение города Москвы «Школа № 2006»</x:v>
      </x:c>
      <x:c r="C304" s="3" t="str">
        <x:v>7,8,9 классы</x:v>
      </x:c>
      <x:c r="D304" s="3" t="str">
        <x:v>Пр-735</x:v>
      </x:c>
      <x:c r="E304" s="3" t="n">
        <x:v>46</x:v>
      </x:c>
      <x:c r="F304" s="10" t="str">
        <x:f>IFERROR(HYPERLINK("https://www.mgpu.ru/wp-content/uploads/2026/09/15.09.2026-Pr-735-shkoly-proektov_vertikali-.pdf#page=46","https://www.mgpu.ru/wp-content/uploads/2026/09/15.09.2026-Pr-735-shkoly-proektov_vertikali-.pdf#page=46"),"https://www.mgpu.ru/wp-content/uploads/2026/09/15.09.2026-Pr-735-shkoly-proektov_vertikali-.pdf#page=46")</x:f>
        <x:v>https://www.mgpu.ru/wp-content/uploads/2026/09/15.09.2026-Pr-735-shkoly-proektov_vertikali-.pdf#page=46</x:v>
      </x:c>
    </x:row>
    <x:row r="305" ht="64" customHeight="1">
      <x:c r="A305" s="3" t="str">
        <x:v>Математическая вертикаль</x:v>
      </x:c>
      <x:c r="B305" s="3" t="str">
        <x:v>Государственное бюджетное общеобразовательное учреждение города Москвы «Школа № 2007 ФМШ»</x:v>
      </x:c>
      <x:c r="C305" s="3" t="str">
        <x:v>7,8,9 классы</x:v>
      </x:c>
      <x:c r="D305" s="3" t="str">
        <x:v>Пр-735</x:v>
      </x:c>
      <x:c r="E305" s="3" t="n">
        <x:v>46</x:v>
      </x:c>
      <x:c r="F305" s="10" t="str">
        <x:f>IFERROR(HYPERLINK("https://www.mgpu.ru/wp-content/uploads/2026/09/15.09.2026-Pr-735-shkoly-proektov_vertikali-.pdf#page=46","https://www.mgpu.ru/wp-content/uploads/2026/09/15.09.2026-Pr-735-shkoly-proektov_vertikali-.pdf#page=46"),"https://www.mgpu.ru/wp-content/uploads/2026/09/15.09.2026-Pr-735-shkoly-proektov_vertikali-.pdf#page=46")</x:f>
        <x:v>https://www.mgpu.ru/wp-content/uploads/2026/09/15.09.2026-Pr-735-shkoly-proektov_vertikali-.pdf#page=46</x:v>
      </x:c>
    </x:row>
    <x:row r="306" ht="64" customHeight="1">
      <x:c r="A306" s="3" t="str">
        <x:v>Математическая вертикаль</x:v>
      </x:c>
      <x:c r="B306" s="3" t="str">
        <x:v>Государственное бюджетное общеобразовательное учреждение города Москвы «Школа № 2009»</x:v>
      </x:c>
      <x:c r="C306" s="3" t="str">
        <x:v>7,8,9 классы</x:v>
      </x:c>
      <x:c r="D306" s="3" t="str">
        <x:v>Пр-735</x:v>
      </x:c>
      <x:c r="E306" s="3" t="n">
        <x:v>46</x:v>
      </x:c>
      <x:c r="F306" s="10" t="str">
        <x:f>IFERROR(HYPERLINK("https://www.mgpu.ru/wp-content/uploads/2026/09/15.09.2026-Pr-735-shkoly-proektov_vertikali-.pdf#page=46","https://www.mgpu.ru/wp-content/uploads/2026/09/15.09.2026-Pr-735-shkoly-proektov_vertikali-.pdf#page=46"),"https://www.mgpu.ru/wp-content/uploads/2026/09/15.09.2026-Pr-735-shkoly-proektov_vertikali-.pdf#page=46")</x:f>
        <x:v>https://www.mgpu.ru/wp-content/uploads/2026/09/15.09.2026-Pr-735-shkoly-proektov_vertikali-.pdf#page=46</x:v>
      </x:c>
    </x:row>
    <x:row r="307" ht="64" customHeight="1">
      <x:c r="A307" s="3" t="str">
        <x:v>Математическая вертикаль</x:v>
      </x:c>
      <x:c r="B307" s="3" t="str">
        <x:v>Государственное бюджетное общеобразовательное учреждение города Москвы «Школа № 201 ордена Трудового Красного Знамени имени Героев Советского Союза Зои и Александра Космодемьянских»</x:v>
      </x:c>
      <x:c r="C307" s="3" t="str">
        <x:v>7,8,9 классы</x:v>
      </x:c>
      <x:c r="D307" s="3" t="str">
        <x:v>Пр-735</x:v>
      </x:c>
      <x:c r="E307" s="3" t="n">
        <x:v>46</x:v>
      </x:c>
      <x:c r="F307" s="10" t="str">
        <x:f>IFERROR(HYPERLINK("https://www.mgpu.ru/wp-content/uploads/2026/09/15.09.2026-Pr-735-shkoly-proektov_vertikali-.pdf#page=46","https://www.mgpu.ru/wp-content/uploads/2026/09/15.09.2026-Pr-735-shkoly-proektov_vertikali-.pdf#page=46"),"https://www.mgpu.ru/wp-content/uploads/2026/09/15.09.2026-Pr-735-shkoly-proektov_vertikali-.pdf#page=46")</x:f>
        <x:v>https://www.mgpu.ru/wp-content/uploads/2026/09/15.09.2026-Pr-735-shkoly-proektov_vertikali-.pdf#page=46</x:v>
      </x:c>
    </x:row>
    <x:row r="308" ht="64" customHeight="1">
      <x:c r="A308" s="3" t="str">
        <x:v>Математическая вертикаль</x:v>
      </x:c>
      <x:c r="B308" s="3" t="str">
        <x:v>Государственное бюджетное общеобразовательное уч реждение города Москвы «Школа № 2010 имени Героя Советского Союза М.П. Судакова»</x:v>
      </x:c>
      <x:c r="C308" s="3" t="str">
        <x:v>7,8,9 классы</x:v>
      </x:c>
      <x:c r="D308" s="3" t="str">
        <x:v>Пр-735</x:v>
      </x:c>
      <x:c r="E308" s="3" t="n">
        <x:v>46</x:v>
      </x:c>
      <x:c r="F308" s="10" t="str">
        <x:f>IFERROR(HYPERLINK("https://www.mgpu.ru/wp-content/uploads/2026/09/15.09.2026-Pr-735-shkoly-proektov_vertikali-.pdf#page=46","https://www.mgpu.ru/wp-content/uploads/2026/09/15.09.2026-Pr-735-shkoly-proektov_vertikali-.pdf#page=46"),"https://www.mgpu.ru/wp-content/uploads/2026/09/15.09.2026-Pr-735-shkoly-proektov_vertikali-.pdf#page=46")</x:f>
        <x:v>https://www.mgpu.ru/wp-content/uploads/2026/09/15.09.2026-Pr-735-shkoly-proektov_vertikali-.pdf#page=46</x:v>
      </x:c>
    </x:row>
    <x:row r="309" ht="64" customHeight="1">
      <x:c r="A309" s="3" t="str">
        <x:v>Математическая вертикаль</x:v>
      </x:c>
      <x:c r="B309" s="3" t="str">
        <x:v>Государственное бюджетное общеобразовательное учреждение города Москвы «Школа № 2025»</x:v>
      </x:c>
      <x:c r="C309" s="3" t="str">
        <x:v>7,8,9 классы</x:v>
      </x:c>
      <x:c r="D309" s="3" t="str">
        <x:v>Пр-735</x:v>
      </x:c>
      <x:c r="E309" s="3" t="n">
        <x:v>46</x:v>
      </x:c>
      <x:c r="F309" s="10" t="str">
        <x:f>IFERROR(HYPERLINK("https://www.mgpu.ru/wp-content/uploads/2026/09/15.09.2026-Pr-735-shkoly-proektov_vertikali-.pdf#page=46","https://www.mgpu.ru/wp-content/uploads/2026/09/15.09.2026-Pr-735-shkoly-proektov_vertikali-.pdf#page=46"),"https://www.mgpu.ru/wp-content/uploads/2026/09/15.09.2026-Pr-735-shkoly-proektov_vertikali-.pdf#page=46")</x:f>
        <x:v>https://www.mgpu.ru/wp-content/uploads/2026/09/15.09.2026-Pr-735-shkoly-proektov_vertikali-.pdf#page=46</x:v>
      </x:c>
    </x:row>
    <x:row r="310" ht="64" customHeight="1">
      <x:c r="A310" s="3" t="str">
        <x:v>Математическая вертикаль</x:v>
      </x:c>
      <x:c r="B310" s="3" t="str">
        <x:v>Государственное бюджетное общеобразовательное учреждение города Москвы «Школа № 2026»</x:v>
      </x:c>
      <x:c r="C310" s="3" t="str">
        <x:v>7,8,9 классы</x:v>
      </x:c>
      <x:c r="D310" s="3" t="str">
        <x:v>Пр-735</x:v>
      </x:c>
      <x:c r="E310" s="3" t="n">
        <x:v>46</x:v>
      </x:c>
      <x:c r="F310" s="10" t="str">
        <x:f>IFERROR(HYPERLINK("https://www.mgpu.ru/wp-content/uploads/2026/09/15.09.2026-Pr-735-shkoly-proektov_vertikali-.pdf#page=46","https://www.mgpu.ru/wp-content/uploads/2026/09/15.09.2026-Pr-735-shkoly-proektov_vertikali-.pdf#page=46"),"https://www.mgpu.ru/wp-content/uploads/2026/09/15.09.2026-Pr-735-shkoly-proektov_vertikali-.pdf#page=46")</x:f>
        <x:v>https://www.mgpu.ru/wp-content/uploads/2026/09/15.09.2026-Pr-735-shkoly-proektov_vertikali-.pdf#page=46</x:v>
      </x:c>
    </x:row>
    <x:row r="311" ht="64" customHeight="1">
      <x:c r="A311" s="3" t="str">
        <x:v>Математическая вертикаль</x:v>
      </x:c>
      <x:c r="B311" s="3" t="str">
        <x:v>Государственное бюджетное общеобразовательное учреждение города Москвы «Школа № 2030»</x:v>
      </x:c>
      <x:c r="C311" s="3" t="str">
        <x:v>8,9 классы</x:v>
      </x:c>
      <x:c r="D311" s="3" t="str">
        <x:v>Пр-735</x:v>
      </x:c>
      <x:c r="E311" s="3" t="n">
        <x:v>46</x:v>
      </x:c>
      <x:c r="F311" s="10" t="str">
        <x:f>IFERROR(HYPERLINK("https://www.mgpu.ru/wp-content/uploads/2026/09/15.09.2026-Pr-735-shkoly-proektov_vertikali-.pdf#page=46","https://www.mgpu.ru/wp-content/uploads/2026/09/15.09.2026-Pr-735-shkoly-proektov_vertikali-.pdf#page=46"),"https://www.mgpu.ru/wp-content/uploads/2026/09/15.09.2026-Pr-735-shkoly-proektov_vertikali-.pdf#page=46")</x:f>
        <x:v>https://www.mgpu.ru/wp-content/uploads/2026/09/15.09.2026-Pr-735-shkoly-proektov_vertikali-.pdf#page=46</x:v>
      </x:c>
    </x:row>
    <x:row r="312" ht="64" customHeight="1">
      <x:c r="A312" s="3" t="str">
        <x:v>Математическая вертикаль</x:v>
      </x:c>
      <x:c r="B312" s="3" t="str">
        <x:v>Государственное бюджетное общеобразовательное учреждение города Москвы «Школа № 2031»</x:v>
      </x:c>
      <x:c r="C312" s="3" t="str">
        <x:v>7,8,9 классы</x:v>
      </x:c>
      <x:c r="D312" s="3" t="str">
        <x:v>Пр-735</x:v>
      </x:c>
      <x:c r="E312" s="3" t="n">
        <x:v>46</x:v>
      </x:c>
      <x:c r="F312" s="10" t="str">
        <x:f>IFERROR(HYPERLINK("https://www.mgpu.ru/wp-content/uploads/2026/09/15.09.2026-Pr-735-shkoly-proektov_vertikali-.pdf#page=46","https://www.mgpu.ru/wp-content/uploads/2026/09/15.09.2026-Pr-735-shkoly-proektov_vertikali-.pdf#page=46"),"https://www.mgpu.ru/wp-content/uploads/2026/09/15.09.2026-Pr-735-shkoly-proektov_vertikali-.pdf#page=46")</x:f>
        <x:v>https://www.mgpu.ru/wp-content/uploads/2026/09/15.09.2026-Pr-735-shkoly-proektov_vertikali-.pdf#page=46</x:v>
      </x:c>
    </x:row>
    <x:row r="313" ht="64" customHeight="1">
      <x:c r="A313" s="3" t="str">
        <x:v>Математическая вертикаль</x:v>
      </x:c>
      <x:c r="B313" s="3" t="str">
        <x:v>Государственное бюджетное общеобразовательное учреждение города Москвы «Школа № 2033»</x:v>
      </x:c>
      <x:c r="C313" s="3" t="str">
        <x:v>7,8,9 классы</x:v>
      </x:c>
      <x:c r="D313" s="3" t="str">
        <x:v>Пр-735</x:v>
      </x:c>
      <x:c r="E313" s="3" t="n">
        <x:v>46</x:v>
      </x:c>
      <x:c r="F313" s="10" t="str">
        <x:f>IFERROR(HYPERLINK("https://www.mgpu.ru/wp-content/uploads/2026/09/15.09.2026-Pr-735-shkoly-proektov_vertikali-.pdf#page=46","https://www.mgpu.ru/wp-content/uploads/2026/09/15.09.2026-Pr-735-shkoly-proektov_vertikali-.pdf#page=46"),"https://www.mgpu.ru/wp-content/uploads/2026/09/15.09.2026-Pr-735-shkoly-proektov_vertikali-.pdf#page=46")</x:f>
        <x:v>https://www.mgpu.ru/wp-content/uploads/2026/09/15.09.2026-Pr-735-shkoly-proektov_vertikali-.pdf#page=46</x:v>
      </x:c>
    </x:row>
    <x:row r="314" ht="64" customHeight="1">
      <x:c r="A314" s="3" t="str">
        <x:v>Математическая вертикаль</x:v>
      </x:c>
      <x:c r="B314" s="3" t="str">
        <x:v>Государственное бюджетное общеобразовательное учреждение города Москвы «Школа № 2036»</x:v>
      </x:c>
      <x:c r="C314" s="3" t="str">
        <x:v>7,8,9 классы</x:v>
      </x:c>
      <x:c r="D314" s="3" t="str">
        <x:v>Пр-735</x:v>
      </x:c>
      <x:c r="E314" s="3" t="n">
        <x:v>46</x:v>
      </x:c>
      <x:c r="F314" s="10" t="str">
        <x:f>IFERROR(HYPERLINK("https://www.mgpu.ru/wp-content/uploads/2026/09/15.09.2026-Pr-735-shkoly-proektov_vertikali-.pdf#page=46","https://www.mgpu.ru/wp-content/uploads/2026/09/15.09.2026-Pr-735-shkoly-proektov_vertikali-.pdf#page=46"),"https://www.mgpu.ru/wp-content/uploads/2026/09/15.09.2026-Pr-735-shkoly-proektov_vertikali-.pdf#page=46")</x:f>
        <x:v>https://www.mgpu.ru/wp-content/uploads/2026/09/15.09.2026-Pr-735-shkoly-proektov_vertikali-.pdf#page=46</x:v>
      </x:c>
    </x:row>
    <x:row r="315" ht="64" customHeight="1">
      <x:c r="A315" s="3" t="str">
        <x:v>Математическая вертикаль</x:v>
      </x:c>
      <x:c r="B315" s="3" t="str">
        <x:v>Государственное бюджетное общеобразовательное уч реждение города Москвы «Школа № 2044 имени Героя Советского Союза А.М. Серебрякова»</x:v>
      </x:c>
      <x:c r="C315" s="3" t="str">
        <x:v>7,8,9 классы</x:v>
      </x:c>
      <x:c r="D315" s="3" t="str">
        <x:v>Пр-735</x:v>
      </x:c>
      <x:c r="E315" s="3" t="n">
        <x:v>46</x:v>
      </x:c>
      <x:c r="F315" s="10" t="str">
        <x:f>IFERROR(HYPERLINK("https://www.mgpu.ru/wp-content/uploads/2026/09/15.09.2026-Pr-735-shkoly-proektov_vertikali-.pdf#page=46","https://www.mgpu.ru/wp-content/uploads/2026/09/15.09.2026-Pr-735-shkoly-proektov_vertikali-.pdf#page=46"),"https://www.mgpu.ru/wp-content/uploads/2026/09/15.09.2026-Pr-735-shkoly-proektov_vertikali-.pdf#page=46")</x:f>
        <x:v>https://www.mgpu.ru/wp-content/uploads/2026/09/15.09.2026-Pr-735-shkoly-proektov_vertikali-.pdf#page=46</x:v>
      </x:c>
    </x:row>
    <x:row r="316" ht="64" customHeight="1">
      <x:c r="A316" s="3" t="str">
        <x:v>Математическая вертикаль</x:v>
      </x:c>
      <x:c r="B316" s="3" t="str">
        <x:v>Государственное бюджетное общеобразовательное уч реждение города Москвы «Школа № 2045 имени Героя Российской Федерации Д.А. Разумовского»</x:v>
      </x:c>
      <x:c r="C316" s="3" t="str">
        <x:v>8,9 классы</x:v>
      </x:c>
      <x:c r="D316" s="3" t="str">
        <x:v>Пр-735</x:v>
      </x:c>
      <x:c r="E316" s="3" t="n">
        <x:v>46</x:v>
      </x:c>
      <x:c r="F316" s="10" t="str">
        <x:f>IFERROR(HYPERLINK("https://www.mgpu.ru/wp-content/uploads/2026/09/15.09.2026-Pr-735-shkoly-proektov_vertikali-.pdf#page=46","https://www.mgpu.ru/wp-content/uploads/2026/09/15.09.2026-Pr-735-shkoly-proektov_vertikali-.pdf#page=46"),"https://www.mgpu.ru/wp-content/uploads/2026/09/15.09.2026-Pr-735-shkoly-proektov_vertikali-.pdf#page=46")</x:f>
        <x:v>https://www.mgpu.ru/wp-content/uploads/2026/09/15.09.2026-Pr-735-shkoly-proektov_vertikali-.pdf#page=46</x:v>
      </x:c>
    </x:row>
    <x:row r="317" ht="64" customHeight="1">
      <x:c r="A317" s="3" t="str">
        <x:v>Математическая вертикаль</x:v>
      </x:c>
      <x:c r="B317" s="3" t="str">
        <x:v>Государственное бюджетное общеобразовательное учреждение города Москвы «Школа № 2048»</x:v>
      </x:c>
      <x:c r="C317" s="3" t="str">
        <x:v>7,8,9 классы</x:v>
      </x:c>
      <x:c r="D317" s="3" t="str">
        <x:v>Пр-735</x:v>
      </x:c>
      <x:c r="E317" s="3" t="n">
        <x:v>46</x:v>
      </x:c>
      <x:c r="F317" s="10" t="str">
        <x:f>IFERROR(HYPERLINK("https://www.mgpu.ru/wp-content/uploads/2026/09/15.09.2026-Pr-735-shkoly-proektov_vertikali-.pdf#page=46","https://www.mgpu.ru/wp-content/uploads/2026/09/15.09.2026-Pr-735-shkoly-proektov_vertikali-.pdf#page=46"),"https://www.mgpu.ru/wp-content/uploads/2026/09/15.09.2026-Pr-735-shkoly-proektov_vertikali-.pdf#page=46")</x:f>
        <x:v>https://www.mgpu.ru/wp-content/uploads/2026/09/15.09.2026-Pr-735-shkoly-proektov_vertikali-.pdf#page=46</x:v>
      </x:c>
    </x:row>
    <x:row r="318" ht="64" customHeight="1">
      <x:c r="A318" s="3" t="str">
        <x:v>Математическая вертикаль</x:v>
      </x:c>
      <x:c r="B318" s="3" t="str">
        <x:v>Государственное бюджетное общеобразовательное учреждение города Москвы «Школа № 2051»</x:v>
      </x:c>
      <x:c r="C318" s="3" t="str">
        <x:v>7,8,9 классы</x:v>
      </x:c>
      <x:c r="D318" s="3" t="str">
        <x:v>Пр-735</x:v>
      </x:c>
      <x:c r="E318" s="3" t="n">
        <x:v>47</x:v>
      </x:c>
      <x:c r="F318" s="10" t="str">
        <x:f>IFERROR(HYPERLINK("https://www.mgpu.ru/wp-content/uploads/2026/09/15.09.2026-Pr-735-shkoly-proektov_vertikali-.pdf#page=47","https://www.mgpu.ru/wp-content/uploads/2026/09/15.09.2026-Pr-735-shkoly-proektov_vertikali-.pdf#page=47"),"https://www.mgpu.ru/wp-content/uploads/2026/09/15.09.2026-Pr-735-shkoly-proektov_vertikali-.pdf#page=47")</x:f>
        <x:v>https://www.mgpu.ru/wp-content/uploads/2026/09/15.09.2026-Pr-735-shkoly-proektov_vertikali-.pdf#page=47</x:v>
      </x:c>
    </x:row>
    <x:row r="319" ht="64" customHeight="1">
      <x:c r="A319" s="3" t="str">
        <x:v>Математическая вертикаль</x:v>
      </x:c>
      <x:c r="B319" s="3" t="str">
        <x:v>Государственное бюджетное общеобразовательное учреждение города Москвы «Школа № 2053»</x:v>
      </x:c>
      <x:c r="C319" s="3" t="str">
        <x:v>7,8,9 классы</x:v>
      </x:c>
      <x:c r="D319" s="3" t="str">
        <x:v>Пр-735</x:v>
      </x:c>
      <x:c r="E319" s="3" t="n">
        <x:v>47</x:v>
      </x:c>
      <x:c r="F319" s="10" t="str">
        <x:f>IFERROR(HYPERLINK("https://www.mgpu.ru/wp-content/uploads/2026/09/15.09.2026-Pr-735-shkoly-proektov_vertikali-.pdf#page=47","https://www.mgpu.ru/wp-content/uploads/2026/09/15.09.2026-Pr-735-shkoly-proektov_vertikali-.pdf#page=47"),"https://www.mgpu.ru/wp-content/uploads/2026/09/15.09.2026-Pr-735-shkoly-proektov_vertikali-.pdf#page=47")</x:f>
        <x:v>https://www.mgpu.ru/wp-content/uploads/2026/09/15.09.2026-Pr-735-shkoly-proektov_vertikali-.pdf#page=47</x:v>
      </x:c>
    </x:row>
    <x:row r="320" ht="64" customHeight="1">
      <x:c r="A320" s="3" t="str">
        <x:v>Математическая вертикаль</x:v>
      </x:c>
      <x:c r="B320" s="3" t="str">
        <x:v>Государственное бюджетное общеобразовательное учреждение города Москвы «Школа № 2054»</x:v>
      </x:c>
      <x:c r="C320" s="3" t="str">
        <x:v>7 класс</x:v>
      </x:c>
      <x:c r="D320" s="3" t="str">
        <x:v>Пр-735</x:v>
      </x:c>
      <x:c r="E320" s="3" t="n">
        <x:v>47</x:v>
      </x:c>
      <x:c r="F320" s="10" t="str">
        <x:f>IFERROR(HYPERLINK("https://www.mgpu.ru/wp-content/uploads/2026/09/15.09.2026-Pr-735-shkoly-proektov_vertikali-.pdf#page=47","https://www.mgpu.ru/wp-content/uploads/2026/09/15.09.2026-Pr-735-shkoly-proektov_vertikali-.pdf#page=47"),"https://www.mgpu.ru/wp-content/uploads/2026/09/15.09.2026-Pr-735-shkoly-proektov_vertikali-.pdf#page=47")</x:f>
        <x:v>https://www.mgpu.ru/wp-content/uploads/2026/09/15.09.2026-Pr-735-shkoly-proektov_vertikali-.pdf#page=47</x:v>
      </x:c>
    </x:row>
    <x:row r="321" ht="64" customHeight="1">
      <x:c r="A321" s="3" t="str">
        <x:v>Математическая вертикаль</x:v>
      </x:c>
      <x:c r="B321" s="3" t="str">
        <x:v>Государственное бюджетное общеобразовательное уч реждение города Москвы «Школа № 2057 имени полного кавалера ордена Славы И.С. Барова»</x:v>
      </x:c>
      <x:c r="C321" s="3" t="str">
        <x:v>7,8,9 классы</x:v>
      </x:c>
      <x:c r="D321" s="3" t="str">
        <x:v>Пр-735</x:v>
      </x:c>
      <x:c r="E321" s="3" t="n">
        <x:v>47</x:v>
      </x:c>
      <x:c r="F321" s="10" t="str">
        <x:f>IFERROR(HYPERLINK("https://www.mgpu.ru/wp-content/uploads/2026/09/15.09.2026-Pr-735-shkoly-proektov_vertikali-.pdf#page=47","https://www.mgpu.ru/wp-content/uploads/2026/09/15.09.2026-Pr-735-shkoly-proektov_vertikali-.pdf#page=47"),"https://www.mgpu.ru/wp-content/uploads/2026/09/15.09.2026-Pr-735-shkoly-proektov_vertikali-.pdf#page=47")</x:f>
        <x:v>https://www.mgpu.ru/wp-content/uploads/2026/09/15.09.2026-Pr-735-shkoly-proektov_vertikali-.pdf#page=47</x:v>
      </x:c>
    </x:row>
    <x:row r="322" ht="64" customHeight="1">
      <x:c r="A322" s="3" t="str">
        <x:v>Математическая вертикаль</x:v>
      </x:c>
      <x:c r="B322" s="3" t="str">
        <x:v>Государственное бюджетное общеобразовательное учреждение города Москвы «Школа № 2065»</x:v>
      </x:c>
      <x:c r="C322" s="3" t="str">
        <x:v>7,8,9 классы</x:v>
      </x:c>
      <x:c r="D322" s="3" t="str">
        <x:v>Пр-735</x:v>
      </x:c>
      <x:c r="E322" s="3" t="n">
        <x:v>47</x:v>
      </x:c>
      <x:c r="F322" s="10" t="str">
        <x:f>IFERROR(HYPERLINK("https://www.mgpu.ru/wp-content/uploads/2026/09/15.09.2026-Pr-735-shkoly-proektov_vertikali-.pdf#page=47","https://www.mgpu.ru/wp-content/uploads/2026/09/15.09.2026-Pr-735-shkoly-proektov_vertikali-.pdf#page=47"),"https://www.mgpu.ru/wp-content/uploads/2026/09/15.09.2026-Pr-735-shkoly-proektov_vertikali-.pdf#page=47")</x:f>
        <x:v>https://www.mgpu.ru/wp-content/uploads/2026/09/15.09.2026-Pr-735-shkoly-proektov_vertikali-.pdf#page=47</x:v>
      </x:c>
    </x:row>
    <x:row r="323" ht="64" customHeight="1">
      <x:c r="A323" s="3" t="str">
        <x:v>Математическая вертикаль</x:v>
      </x:c>
      <x:c r="B323" s="3" t="str">
        <x:v>Государственное бюджетное общеобразовательное уч реждение города Москвы «Школа № 2070 имени Героя Советского Союза Г.А. Вартаняна»</x:v>
      </x:c>
      <x:c r="C323" s="3" t="str">
        <x:v>7,8,9 классы</x:v>
      </x:c>
      <x:c r="D323" s="3" t="str">
        <x:v>Пр-735</x:v>
      </x:c>
      <x:c r="E323" s="3" t="n">
        <x:v>47</x:v>
      </x:c>
      <x:c r="F323" s="10" t="str">
        <x:f>IFERROR(HYPERLINK("https://www.mgpu.ru/wp-content/uploads/2026/09/15.09.2026-Pr-735-shkoly-proektov_vertikali-.pdf#page=47","https://www.mgpu.ru/wp-content/uploads/2026/09/15.09.2026-Pr-735-shkoly-proektov_vertikali-.pdf#page=47"),"https://www.mgpu.ru/wp-content/uploads/2026/09/15.09.2026-Pr-735-shkoly-proektov_vertikali-.pdf#page=47")</x:f>
        <x:v>https://www.mgpu.ru/wp-content/uploads/2026/09/15.09.2026-Pr-735-shkoly-proektov_vertikali-.pdf#page=47</x:v>
      </x:c>
    </x:row>
    <x:row r="324" ht="64" customHeight="1">
      <x:c r="A324" s="3" t="str">
        <x:v>Математическая вертикаль</x:v>
      </x:c>
      <x:c r="B324" s="3" t="str">
        <x:v>Государственное бюджетное общеобразовательное учреждение города Москвы «Школа № 2072»</x:v>
      </x:c>
      <x:c r="C324" s="3" t="str">
        <x:v>7,8,9 классы</x:v>
      </x:c>
      <x:c r="D324" s="3" t="str">
        <x:v>Пр-735</x:v>
      </x:c>
      <x:c r="E324" s="3" t="n">
        <x:v>47</x:v>
      </x:c>
      <x:c r="F324" s="10" t="str">
        <x:f>IFERROR(HYPERLINK("https://www.mgpu.ru/wp-content/uploads/2026/09/15.09.2026-Pr-735-shkoly-proektov_vertikali-.pdf#page=47","https://www.mgpu.ru/wp-content/uploads/2026/09/15.09.2026-Pr-735-shkoly-proektov_vertikali-.pdf#page=47"),"https://www.mgpu.ru/wp-content/uploads/2026/09/15.09.2026-Pr-735-shkoly-proektov_vertikali-.pdf#page=47")</x:f>
        <x:v>https://www.mgpu.ru/wp-content/uploads/2026/09/15.09.2026-Pr-735-shkoly-proektov_vertikali-.pdf#page=47</x:v>
      </x:c>
    </x:row>
    <x:row r="325" ht="64" customHeight="1">
      <x:c r="A325" s="3" t="str">
        <x:v>Математическая вертикаль</x:v>
      </x:c>
      <x:c r="B325" s="3" t="str">
        <x:v>Государственное бюджетное общеобразовательное учреждение города Москвы «Школа № 2073»</x:v>
      </x:c>
      <x:c r="C325" s="3" t="str">
        <x:v>7,8,9 классы</x:v>
      </x:c>
      <x:c r="D325" s="3" t="str">
        <x:v>Пр-735</x:v>
      </x:c>
      <x:c r="E325" s="3" t="n">
        <x:v>47</x:v>
      </x:c>
      <x:c r="F325" s="10" t="str">
        <x:f>IFERROR(HYPERLINK("https://www.mgpu.ru/wp-content/uploads/2026/09/15.09.2026-Pr-735-shkoly-proektov_vertikali-.pdf#page=47","https://www.mgpu.ru/wp-content/uploads/2026/09/15.09.2026-Pr-735-shkoly-proektov_vertikali-.pdf#page=47"),"https://www.mgpu.ru/wp-content/uploads/2026/09/15.09.2026-Pr-735-shkoly-proektov_vertikali-.pdf#page=47")</x:f>
        <x:v>https://www.mgpu.ru/wp-content/uploads/2026/09/15.09.2026-Pr-735-shkoly-proektov_vertikali-.pdf#page=47</x:v>
      </x:c>
    </x:row>
    <x:row r="326" ht="64" customHeight="1">
      <x:c r="A326" s="3" t="str">
        <x:v>Математическая вертикаль</x:v>
      </x:c>
      <x:c r="B326" s="3" t="str">
        <x:v>Государственное бюджетное общеобразовательное уч реждение города Москвы «Школа № 2075 имени Е.А. Родионова»</x:v>
      </x:c>
      <x:c r="C326" s="3" t="str">
        <x:v>7,8,9 классы</x:v>
      </x:c>
      <x:c r="D326" s="3" t="str">
        <x:v>Пр-735</x:v>
      </x:c>
      <x:c r="E326" s="3" t="n">
        <x:v>47</x:v>
      </x:c>
      <x:c r="F326" s="10" t="str">
        <x:f>IFERROR(HYPERLINK("https://www.mgpu.ru/wp-content/uploads/2026/09/15.09.2026-Pr-735-shkoly-proektov_vertikali-.pdf#page=47","https://www.mgpu.ru/wp-content/uploads/2026/09/15.09.2026-Pr-735-shkoly-proektov_vertikali-.pdf#page=47"),"https://www.mgpu.ru/wp-content/uploads/2026/09/15.09.2026-Pr-735-shkoly-proektov_vertikali-.pdf#page=47")</x:f>
        <x:v>https://www.mgpu.ru/wp-content/uploads/2026/09/15.09.2026-Pr-735-shkoly-proektov_vertikali-.pdf#page=47</x:v>
      </x:c>
    </x:row>
    <x:row r="327" ht="64" customHeight="1">
      <x:c r="A327" s="3" t="str">
        <x:v>Математическая вертикаль</x:v>
      </x:c>
      <x:c r="B327" s="3" t="str">
        <x:v>Государственное бюджетное общеобразовательное учреждение города Москвы «Школа № 2083»</x:v>
      </x:c>
      <x:c r="C327" s="3" t="str">
        <x:v>7,8,9 классы</x:v>
      </x:c>
      <x:c r="D327" s="3" t="str">
        <x:v>Пр-735</x:v>
      </x:c>
      <x:c r="E327" s="3" t="n">
        <x:v>47</x:v>
      </x:c>
      <x:c r="F327" s="10" t="str">
        <x:f>IFERROR(HYPERLINK("https://www.mgpu.ru/wp-content/uploads/2026/09/15.09.2026-Pr-735-shkoly-proektov_vertikali-.pdf#page=47","https://www.mgpu.ru/wp-content/uploads/2026/09/15.09.2026-Pr-735-shkoly-proektov_vertikali-.pdf#page=47"),"https://www.mgpu.ru/wp-content/uploads/2026/09/15.09.2026-Pr-735-shkoly-proektov_vertikali-.pdf#page=47")</x:f>
        <x:v>https://www.mgpu.ru/wp-content/uploads/2026/09/15.09.2026-Pr-735-shkoly-proektov_vertikali-.pdf#page=47</x:v>
      </x:c>
    </x:row>
    <x:row r="328" ht="64" customHeight="1">
      <x:c r="A328" s="3" t="str">
        <x:v>Математическая вертикаль</x:v>
      </x:c>
      <x:c r="B328" s="3" t="str">
        <x:v>Государственное бюджетное общеобразовательное учреждение города Москвы «Школа № 2086»</x:v>
      </x:c>
      <x:c r="C328" s="3" t="str">
        <x:v>7,8,9 классы</x:v>
      </x:c>
      <x:c r="D328" s="3" t="str">
        <x:v>Пр-735</x:v>
      </x:c>
      <x:c r="E328" s="3" t="n">
        <x:v>47</x:v>
      </x:c>
      <x:c r="F328" s="10" t="str">
        <x:f>IFERROR(HYPERLINK("https://www.mgpu.ru/wp-content/uploads/2026/09/15.09.2026-Pr-735-shkoly-proektov_vertikali-.pdf#page=47","https://www.mgpu.ru/wp-content/uploads/2026/09/15.09.2026-Pr-735-shkoly-proektov_vertikali-.pdf#page=47"),"https://www.mgpu.ru/wp-content/uploads/2026/09/15.09.2026-Pr-735-shkoly-proektov_vertikali-.pdf#page=47")</x:f>
        <x:v>https://www.mgpu.ru/wp-content/uploads/2026/09/15.09.2026-Pr-735-shkoly-proektov_vertikali-.pdf#page=47</x:v>
      </x:c>
    </x:row>
    <x:row r="329" ht="64" customHeight="1">
      <x:c r="A329" s="3" t="str">
        <x:v>Математическая вертикаль</x:v>
      </x:c>
      <x:c r="B329" s="3" t="str">
        <x:v>Государственное бюджетное общеобразовательное учреждение города Москвы «Школа № 2087 «Открытие»</x:v>
      </x:c>
      <x:c r="C329" s="3" t="str">
        <x:v>7,8,9 классы</x:v>
      </x:c>
      <x:c r="D329" s="3" t="str">
        <x:v>Пр-735</x:v>
      </x:c>
      <x:c r="E329" s="3" t="n">
        <x:v>47</x:v>
      </x:c>
      <x:c r="F329" s="10" t="str">
        <x:f>IFERROR(HYPERLINK("https://www.mgpu.ru/wp-content/uploads/2026/09/15.09.2026-Pr-735-shkoly-proektov_vertikali-.pdf#page=47","https://www.mgpu.ru/wp-content/uploads/2026/09/15.09.2026-Pr-735-shkoly-proektov_vertikali-.pdf#page=47"),"https://www.mgpu.ru/wp-content/uploads/2026/09/15.09.2026-Pr-735-shkoly-proektov_vertikali-.pdf#page=47")</x:f>
        <x:v>https://www.mgpu.ru/wp-content/uploads/2026/09/15.09.2026-Pr-735-shkoly-proektov_vertikali-.pdf#page=47</x:v>
      </x:c>
    </x:row>
    <x:row r="330" ht="64" customHeight="1">
      <x:c r="A330" s="3" t="str">
        <x:v>Математическая вертикаль</x:v>
      </x:c>
      <x:c r="B330" s="3" t="str">
        <x:v>Государственное бюджетное общеобразовательное уч реждение города Москвы «Школа № 2090 имени Героя Советского Союза Л.Х. Паперника»</x:v>
      </x:c>
      <x:c r="C330" s="3" t="str">
        <x:v>8,9 классы</x:v>
      </x:c>
      <x:c r="D330" s="3" t="str">
        <x:v>Пр-735</x:v>
      </x:c>
      <x:c r="E330" s="3" t="n">
        <x:v>47</x:v>
      </x:c>
      <x:c r="F330" s="10" t="str">
        <x:f>IFERROR(HYPERLINK("https://www.mgpu.ru/wp-content/uploads/2026/09/15.09.2026-Pr-735-shkoly-proektov_vertikali-.pdf#page=47","https://www.mgpu.ru/wp-content/uploads/2026/09/15.09.2026-Pr-735-shkoly-proektov_vertikali-.pdf#page=47"),"https://www.mgpu.ru/wp-content/uploads/2026/09/15.09.2026-Pr-735-shkoly-proektov_vertikali-.pdf#page=47")</x:f>
        <x:v>https://www.mgpu.ru/wp-content/uploads/2026/09/15.09.2026-Pr-735-shkoly-proektov_vertikali-.pdf#page=47</x:v>
      </x:c>
    </x:row>
    <x:row r="331" ht="64" customHeight="1">
      <x:c r="A331" s="3" t="str">
        <x:v>Математическая вертикаль</x:v>
      </x:c>
      <x:c r="B331" s="3" t="str">
        <x:v>Государственное бюджетное общеобразовательное учреждение города Москвы «Школа № 2094»</x:v>
      </x:c>
      <x:c r="C331" s="3" t="str">
        <x:v>7,8,9 классы</x:v>
      </x:c>
      <x:c r="D331" s="3" t="str">
        <x:v>Пр-735</x:v>
      </x:c>
      <x:c r="E331" s="3" t="n">
        <x:v>47</x:v>
      </x:c>
      <x:c r="F331" s="10" t="str">
        <x:f>IFERROR(HYPERLINK("https://www.mgpu.ru/wp-content/uploads/2026/09/15.09.2026-Pr-735-shkoly-proektov_vertikali-.pdf#page=47","https://www.mgpu.ru/wp-content/uploads/2026/09/15.09.2026-Pr-735-shkoly-proektov_vertikali-.pdf#page=47"),"https://www.mgpu.ru/wp-content/uploads/2026/09/15.09.2026-Pr-735-shkoly-proektov_vertikali-.pdf#page=47")</x:f>
        <x:v>https://www.mgpu.ru/wp-content/uploads/2026/09/15.09.2026-Pr-735-shkoly-proektov_vertikali-.pdf#page=47</x:v>
      </x:c>
    </x:row>
    <x:row r="332" ht="64" customHeight="1">
      <x:c r="A332" s="3" t="str">
        <x:v>Математическая вертикаль</x:v>
      </x:c>
      <x:c r="B332" s="3" t="str">
        <x:v>Государственное бюджетное общеобразовательное учреждение города Москвы «Школа № 2097»</x:v>
      </x:c>
      <x:c r="C332" s="3" t="str">
        <x:v>8,9 классы</x:v>
      </x:c>
      <x:c r="D332" s="3" t="str">
        <x:v>Пр-735</x:v>
      </x:c>
      <x:c r="E332" s="3" t="n">
        <x:v>47</x:v>
      </x:c>
      <x:c r="F332" s="10" t="str">
        <x:f>IFERROR(HYPERLINK("https://www.mgpu.ru/wp-content/uploads/2026/09/15.09.2026-Pr-735-shkoly-proektov_vertikali-.pdf#page=47","https://www.mgpu.ru/wp-content/uploads/2026/09/15.09.2026-Pr-735-shkoly-proektov_vertikali-.pdf#page=47"),"https://www.mgpu.ru/wp-content/uploads/2026/09/15.09.2026-Pr-735-shkoly-proektov_vertikali-.pdf#page=47")</x:f>
        <x:v>https://www.mgpu.ru/wp-content/uploads/2026/09/15.09.2026-Pr-735-shkoly-proektov_vertikali-.pdf#page=47</x:v>
      </x:c>
    </x:row>
    <x:row r="333" ht="64" customHeight="1">
      <x:c r="A333" s="3" t="str">
        <x:v>Математическая вертикаль</x:v>
      </x:c>
      <x:c r="B333" s="3" t="str">
        <x:v>Государственное бюджетное общеобразовательное учреждение города Москвы «Школа № 2098 «Многопрофильный образовательный центр» имени Героя Советского Союза Л.М. Доватора»</x:v>
      </x:c>
      <x:c r="C333" s="3" t="str">
        <x:v>7,8,9 классы</x:v>
      </x:c>
      <x:c r="D333" s="3" t="str">
        <x:v>Пр-735</x:v>
      </x:c>
      <x:c r="E333" s="3" t="n">
        <x:v>47</x:v>
      </x:c>
      <x:c r="F333" s="10" t="str">
        <x:f>IFERROR(HYPERLINK("https://www.mgpu.ru/wp-content/uploads/2026/09/15.09.2026-Pr-735-shkoly-proektov_vertikali-.pdf#page=47","https://www.mgpu.ru/wp-content/uploads/2026/09/15.09.2026-Pr-735-shkoly-proektov_vertikali-.pdf#page=47"),"https://www.mgpu.ru/wp-content/uploads/2026/09/15.09.2026-Pr-735-shkoly-proektov_vertikali-.pdf#page=47")</x:f>
        <x:v>https://www.mgpu.ru/wp-content/uploads/2026/09/15.09.2026-Pr-735-shkoly-proektov_vertikali-.pdf#page=47</x:v>
      </x:c>
    </x:row>
    <x:row r="334" ht="64" customHeight="1">
      <x:c r="A334" s="3" t="str">
        <x:v>Математическая вертикаль</x:v>
      </x:c>
      <x:c r="B334" s="3" t="str">
        <x:v>Государственное бюджетное общеобразовательное учреждение города Москвы «Школа № 2100»</x:v>
      </x:c>
      <x:c r="C334" s="3" t="str">
        <x:v>7,8,9 классы</x:v>
      </x:c>
      <x:c r="D334" s="3" t="str">
        <x:v>Пр-735</x:v>
      </x:c>
      <x:c r="E334" s="3" t="n">
        <x:v>47</x:v>
      </x:c>
      <x:c r="F334" s="10" t="str">
        <x:f>IFERROR(HYPERLINK("https://www.mgpu.ru/wp-content/uploads/2026/09/15.09.2026-Pr-735-shkoly-proektov_vertikali-.pdf#page=47","https://www.mgpu.ru/wp-content/uploads/2026/09/15.09.2026-Pr-735-shkoly-proektov_vertikali-.pdf#page=47"),"https://www.mgpu.ru/wp-content/uploads/2026/09/15.09.2026-Pr-735-shkoly-proektov_vertikali-.pdf#page=47")</x:f>
        <x:v>https://www.mgpu.ru/wp-content/uploads/2026/09/15.09.2026-Pr-735-shkoly-proektov_vertikali-.pdf#page=47</x:v>
      </x:c>
    </x:row>
    <x:row r="335" ht="64" customHeight="1">
      <x:c r="A335" s="3" t="str">
        <x:v>Математическая вертикаль</x:v>
      </x:c>
      <x:c r="B335" s="3" t="str">
        <x:v>Государственное бюджетное общеобразовательное учреждение города Москвы «Школа № 2101»</x:v>
      </x:c>
      <x:c r="C335" s="3" t="str">
        <x:v>7,8,9 классы</x:v>
      </x:c>
      <x:c r="D335" s="3" t="str">
        <x:v>Пр-735</x:v>
      </x:c>
      <x:c r="E335" s="3" t="n">
        <x:v>48</x:v>
      </x:c>
      <x:c r="F335" s="10" t="str">
        <x:f>IFERROR(HYPERLINK("https://www.mgpu.ru/wp-content/uploads/2026/09/15.09.2026-Pr-735-shkoly-proektov_vertikali-.pdf#page=48","https://www.mgpu.ru/wp-content/uploads/2026/09/15.09.2026-Pr-735-shkoly-proektov_vertikali-.pdf#page=48"),"https://www.mgpu.ru/wp-content/uploads/2026/09/15.09.2026-Pr-735-shkoly-proektov_vertikali-.pdf#page=48")</x:f>
        <x:v>https://www.mgpu.ru/wp-content/uploads/2026/09/15.09.2026-Pr-735-shkoly-proektov_vertikali-.pdf#page=48</x:v>
      </x:c>
    </x:row>
    <x:row r="336" ht="64" customHeight="1">
      <x:c r="A336" s="3" t="str">
        <x:v>Математическая вертикаль</x:v>
      </x:c>
      <x:c r="B336" s="3" t="str">
        <x:v>Государственное бюджетное общеобразовательное учреждение города Москвы «Школа № 2103»</x:v>
      </x:c>
      <x:c r="C336" s="3" t="str">
        <x:v>7,8,9 классы</x:v>
      </x:c>
      <x:c r="D336" s="3" t="str">
        <x:v>Пр-735</x:v>
      </x:c>
      <x:c r="E336" s="3" t="n">
        <x:v>48</x:v>
      </x:c>
      <x:c r="F336" s="10" t="str">
        <x:f>IFERROR(HYPERLINK("https://www.mgpu.ru/wp-content/uploads/2026/09/15.09.2026-Pr-735-shkoly-proektov_vertikali-.pdf#page=48","https://www.mgpu.ru/wp-content/uploads/2026/09/15.09.2026-Pr-735-shkoly-proektov_vertikali-.pdf#page=48"),"https://www.mgpu.ru/wp-content/uploads/2026/09/15.09.2026-Pr-735-shkoly-proektov_vertikali-.pdf#page=48")</x:f>
        <x:v>https://www.mgpu.ru/wp-content/uploads/2026/09/15.09.2026-Pr-735-shkoly-proektov_vertikali-.pdf#page=48</x:v>
      </x:c>
    </x:row>
    <x:row r="337" ht="64" customHeight="1">
      <x:c r="A337" s="3" t="str">
        <x:v>Математическая вертикаль</x:v>
      </x:c>
      <x:c r="B337" s="3" t="str">
        <x:v>Государственное бюджетное общеобразовательное учреждение города Москвы «Школа № 2104 на Таганке»</x:v>
      </x:c>
      <x:c r="C337" s="3" t="str">
        <x:v>7,8,9 классы</x:v>
      </x:c>
      <x:c r="D337" s="3" t="str">
        <x:v>Пр-735</x:v>
      </x:c>
      <x:c r="E337" s="3" t="n">
        <x:v>48</x:v>
      </x:c>
      <x:c r="F337" s="10" t="str">
        <x:f>IFERROR(HYPERLINK("https://www.mgpu.ru/wp-content/uploads/2026/09/15.09.2026-Pr-735-shkoly-proektov_vertikali-.pdf#page=48","https://www.mgpu.ru/wp-content/uploads/2026/09/15.09.2026-Pr-735-shkoly-proektov_vertikali-.pdf#page=48"),"https://www.mgpu.ru/wp-content/uploads/2026/09/15.09.2026-Pr-735-shkoly-proektov_vertikali-.pdf#page=48")</x:f>
        <x:v>https://www.mgpu.ru/wp-content/uploads/2026/09/15.09.2026-Pr-735-shkoly-proektov_vertikali-.pdf#page=48</x:v>
      </x:c>
    </x:row>
    <x:row r="338" ht="64" customHeight="1">
      <x:c r="A338" s="3" t="str">
        <x:v>Математическая вертикаль</x:v>
      </x:c>
      <x:c r="B338" s="3" t="str">
        <x:v>Государственное бюджетное общеобразовательное учреждение города Москвы «Школа № 2107»</x:v>
      </x:c>
      <x:c r="C338" s="3" t="str">
        <x:v>7,8,9 классы</x:v>
      </x:c>
      <x:c r="D338" s="3" t="str">
        <x:v>Пр-735</x:v>
      </x:c>
      <x:c r="E338" s="3" t="n">
        <x:v>48</x:v>
      </x:c>
      <x:c r="F338" s="10" t="str">
        <x:f>IFERROR(HYPERLINK("https://www.mgpu.ru/wp-content/uploads/2026/09/15.09.2026-Pr-735-shkoly-proektov_vertikali-.pdf#page=48","https://www.mgpu.ru/wp-content/uploads/2026/09/15.09.2026-Pr-735-shkoly-proektov_vertikali-.pdf#page=48"),"https://www.mgpu.ru/wp-content/uploads/2026/09/15.09.2026-Pr-735-shkoly-proektov_vertikali-.pdf#page=48")</x:f>
        <x:v>https://www.mgpu.ru/wp-content/uploads/2026/09/15.09.2026-Pr-735-shkoly-proektov_vertikali-.pdf#page=48</x:v>
      </x:c>
    </x:row>
    <x:row r="339" ht="64" customHeight="1">
      <x:c r="A339" s="3" t="str">
        <x:v>Математическая вертикаль</x:v>
      </x:c>
      <x:c r="B339" s="3" t="str">
        <x:v>Государственное бюджетное общеобразовательное учреждение города Москвы «Школа № 2109»</x:v>
      </x:c>
      <x:c r="C339" s="3" t="str">
        <x:v>7,8,9 классы</x:v>
      </x:c>
      <x:c r="D339" s="3" t="str">
        <x:v>Пр-735</x:v>
      </x:c>
      <x:c r="E339" s="3" t="n">
        <x:v>48</x:v>
      </x:c>
      <x:c r="F339" s="10" t="str">
        <x:f>IFERROR(HYPERLINK("https://www.mgpu.ru/wp-content/uploads/2026/09/15.09.2026-Pr-735-shkoly-proektov_vertikali-.pdf#page=48","https://www.mgpu.ru/wp-content/uploads/2026/09/15.09.2026-Pr-735-shkoly-proektov_vertikali-.pdf#page=48"),"https://www.mgpu.ru/wp-content/uploads/2026/09/15.09.2026-Pr-735-shkoly-proektov_vertikali-.pdf#page=48")</x:f>
        <x:v>https://www.mgpu.ru/wp-content/uploads/2026/09/15.09.2026-Pr-735-shkoly-proektov_vertikali-.pdf#page=48</x:v>
      </x:c>
    </x:row>
    <x:row r="340" ht="64" customHeight="1">
      <x:c r="A340" s="3" t="str">
        <x:v>Математическая вертикаль</x:v>
      </x:c>
      <x:c r="B340" s="3" t="str">
        <x:v>Государственное бюджетное общеобразовательное учреждение города Москвы «Школа № 2114»</x:v>
      </x:c>
      <x:c r="C340" s="3" t="str">
        <x:v>7,8,9 классы</x:v>
      </x:c>
      <x:c r="D340" s="3" t="str">
        <x:v>Пр-735</x:v>
      </x:c>
      <x:c r="E340" s="3" t="n">
        <x:v>48</x:v>
      </x:c>
      <x:c r="F340" s="10" t="str">
        <x:f>IFERROR(HYPERLINK("https://www.mgpu.ru/wp-content/uploads/2026/09/15.09.2026-Pr-735-shkoly-proektov_vertikali-.pdf#page=48","https://www.mgpu.ru/wp-content/uploads/2026/09/15.09.2026-Pr-735-shkoly-proektov_vertikali-.pdf#page=48"),"https://www.mgpu.ru/wp-content/uploads/2026/09/15.09.2026-Pr-735-shkoly-proektov_vertikali-.pdf#page=48")</x:f>
        <x:v>https://www.mgpu.ru/wp-content/uploads/2026/09/15.09.2026-Pr-735-shkoly-proektov_vertikali-.pdf#page=48</x:v>
      </x:c>
    </x:row>
    <x:row r="341" ht="64" customHeight="1">
      <x:c r="A341" s="3" t="str">
        <x:v>Математическая вертикаль</x:v>
      </x:c>
      <x:c r="B341" s="3" t="str">
        <x:v>Государственное бюджетное общеобразовательное учреждение города Москвы «Школа № 2115»</x:v>
      </x:c>
      <x:c r="C341" s="3" t="str">
        <x:v>7,8,9 классы</x:v>
      </x:c>
      <x:c r="D341" s="3" t="str">
        <x:v>Пр-735</x:v>
      </x:c>
      <x:c r="E341" s="3" t="n">
        <x:v>48</x:v>
      </x:c>
      <x:c r="F341" s="10" t="str">
        <x:f>IFERROR(HYPERLINK("https://www.mgpu.ru/wp-content/uploads/2026/09/15.09.2026-Pr-735-shkoly-proektov_vertikali-.pdf#page=48","https://www.mgpu.ru/wp-content/uploads/2026/09/15.09.2026-Pr-735-shkoly-proektov_vertikali-.pdf#page=48"),"https://www.mgpu.ru/wp-content/uploads/2026/09/15.09.2026-Pr-735-shkoly-proektov_vertikali-.pdf#page=48")</x:f>
        <x:v>https://www.mgpu.ru/wp-content/uploads/2026/09/15.09.2026-Pr-735-shkoly-proektov_vertikali-.pdf#page=48</x:v>
      </x:c>
    </x:row>
    <x:row r="342" ht="64" customHeight="1">
      <x:c r="A342" s="3" t="str">
        <x:v>Математическая вертикаль</x:v>
      </x:c>
      <x:c r="B342" s="3" t="str">
        <x:v>Государственное бюджетное общеобразовательное учреждение города Москвы «Школа № 2116 «Зябликово»</x:v>
      </x:c>
      <x:c r="C342" s="3" t="str">
        <x:v>8 класс</x:v>
      </x:c>
      <x:c r="D342" s="3" t="str">
        <x:v>Пр-735</x:v>
      </x:c>
      <x:c r="E342" s="3" t="n">
        <x:v>48</x:v>
      </x:c>
      <x:c r="F342" s="10" t="str">
        <x:f>IFERROR(HYPERLINK("https://www.mgpu.ru/wp-content/uploads/2026/09/15.09.2026-Pr-735-shkoly-proektov_vertikali-.pdf#page=48","https://www.mgpu.ru/wp-content/uploads/2026/09/15.09.2026-Pr-735-shkoly-proektov_vertikali-.pdf#page=48"),"https://www.mgpu.ru/wp-content/uploads/2026/09/15.09.2026-Pr-735-shkoly-proektov_vertikali-.pdf#page=48")</x:f>
        <x:v>https://www.mgpu.ru/wp-content/uploads/2026/09/15.09.2026-Pr-735-shkoly-proektov_vertikali-.pdf#page=48</x:v>
      </x:c>
    </x:row>
    <x:row r="343" ht="64" customHeight="1">
      <x:c r="A343" s="3" t="str">
        <x:v>Математическая вертикаль</x:v>
      </x:c>
      <x:c r="B343" s="3" t="str">
        <x:v>Государственное бюджетное общеобразовательное учреждение города Москвы «Школа № 2117»</x:v>
      </x:c>
      <x:c r="C343" s="3" t="str">
        <x:v>7,8,9 классы</x:v>
      </x:c>
      <x:c r="D343" s="3" t="str">
        <x:v>Пр-735</x:v>
      </x:c>
      <x:c r="E343" s="3" t="n">
        <x:v>48</x:v>
      </x:c>
      <x:c r="F343" s="10" t="str">
        <x:f>IFERROR(HYPERLINK("https://www.mgpu.ru/wp-content/uploads/2026/09/15.09.2026-Pr-735-shkoly-proektov_vertikali-.pdf#page=48","https://www.mgpu.ru/wp-content/uploads/2026/09/15.09.2026-Pr-735-shkoly-proektov_vertikali-.pdf#page=48"),"https://www.mgpu.ru/wp-content/uploads/2026/09/15.09.2026-Pr-735-shkoly-proektov_vertikali-.pdf#page=48")</x:f>
        <x:v>https://www.mgpu.ru/wp-content/uploads/2026/09/15.09.2026-Pr-735-shkoly-proektov_vertikali-.pdf#page=48</x:v>
      </x:c>
    </x:row>
    <x:row r="344" ht="64" customHeight="1">
      <x:c r="A344" s="3" t="str">
        <x:v>Математическая вертикаль</x:v>
      </x:c>
      <x:c r="B344" s="3" t="str">
        <x:v>Государственное бюджетное общеобразовательное учреждение города Москвы «Школа № 2120»</x:v>
      </x:c>
      <x:c r="C344" s="3" t="str">
        <x:v>7,8,9 классы</x:v>
      </x:c>
      <x:c r="D344" s="3" t="str">
        <x:v>Пр-735</x:v>
      </x:c>
      <x:c r="E344" s="3" t="n">
        <x:v>48</x:v>
      </x:c>
      <x:c r="F344" s="10" t="str">
        <x:f>IFERROR(HYPERLINK("https://www.mgpu.ru/wp-content/uploads/2026/09/15.09.2026-Pr-735-shkoly-proektov_vertikali-.pdf#page=48","https://www.mgpu.ru/wp-content/uploads/2026/09/15.09.2026-Pr-735-shkoly-proektov_vertikali-.pdf#page=48"),"https://www.mgpu.ru/wp-content/uploads/2026/09/15.09.2026-Pr-735-shkoly-proektov_vertikali-.pdf#page=48")</x:f>
        <x:v>https://www.mgpu.ru/wp-content/uploads/2026/09/15.09.2026-Pr-735-shkoly-proektov_vertikali-.pdf#page=48</x:v>
      </x:c>
    </x:row>
    <x:row r="345" ht="64" customHeight="1">
      <x:c r="A345" s="3" t="str">
        <x:v>Математическая вертикаль</x:v>
      </x:c>
      <x:c r="B345" s="3" t="str">
        <x:v>Государственное бюджетное общеобразовательное уч реждение города Москвы «Школа № 2121 имени Маршала Советского Союза С.К. Куркоткина»</x:v>
      </x:c>
      <x:c r="C345" s="3" t="str">
        <x:v>8,9 классы</x:v>
      </x:c>
      <x:c r="D345" s="3" t="str">
        <x:v>Пр-735</x:v>
      </x:c>
      <x:c r="E345" s="3" t="n">
        <x:v>48</x:v>
      </x:c>
      <x:c r="F345" s="10" t="str">
        <x:f>IFERROR(HYPERLINK("https://www.mgpu.ru/wp-content/uploads/2026/09/15.09.2026-Pr-735-shkoly-proektov_vertikali-.pdf#page=48","https://www.mgpu.ru/wp-content/uploads/2026/09/15.09.2026-Pr-735-shkoly-proektov_vertikali-.pdf#page=48"),"https://www.mgpu.ru/wp-content/uploads/2026/09/15.09.2026-Pr-735-shkoly-proektov_vertikali-.pdf#page=48")</x:f>
        <x:v>https://www.mgpu.ru/wp-content/uploads/2026/09/15.09.2026-Pr-735-shkoly-proektov_vertikali-.pdf#page=48</x:v>
      </x:c>
    </x:row>
    <x:row r="346" ht="64" customHeight="1">
      <x:c r="A346" s="3" t="str">
        <x:v>Математическая вертикаль</x:v>
      </x:c>
      <x:c r="B346" s="3" t="str">
        <x:v>Государственное бюджетное общеобразовательное уч реждение города Москвы «Школа № 2122 имени Героя Советского Союза О.А. Юрасова»</x:v>
      </x:c>
      <x:c r="C346" s="3" t="str">
        <x:v>7,8,9 классы</x:v>
      </x:c>
      <x:c r="D346" s="3" t="str">
        <x:v>Пр-735</x:v>
      </x:c>
      <x:c r="E346" s="3" t="n">
        <x:v>48</x:v>
      </x:c>
      <x:c r="F346" s="10" t="str">
        <x:f>IFERROR(HYPERLINK("https://www.mgpu.ru/wp-content/uploads/2026/09/15.09.2026-Pr-735-shkoly-proektov_vertikali-.pdf#page=48","https://www.mgpu.ru/wp-content/uploads/2026/09/15.09.2026-Pr-735-shkoly-proektov_vertikali-.pdf#page=48"),"https://www.mgpu.ru/wp-content/uploads/2026/09/15.09.2026-Pr-735-shkoly-proektov_vertikali-.pdf#page=48")</x:f>
        <x:v>https://www.mgpu.ru/wp-content/uploads/2026/09/15.09.2026-Pr-735-shkoly-proektov_vertikali-.pdf#page=48</x:v>
      </x:c>
    </x:row>
    <x:row r="347" ht="64" customHeight="1">
      <x:c r="A347" s="3" t="str">
        <x:v>Математическая вертикаль</x:v>
      </x:c>
      <x:c r="B347" s="3" t="str">
        <x:v>Государственное бюджетное общеобразовательное уч реждение города Москвы «Школа № 2123 имени Мигеля Эрнандеса»</x:v>
      </x:c>
      <x:c r="C347" s="3" t="str">
        <x:v>7,8,9 классы</x:v>
      </x:c>
      <x:c r="D347" s="3" t="str">
        <x:v>Пр-735</x:v>
      </x:c>
      <x:c r="E347" s="3" t="n">
        <x:v>48</x:v>
      </x:c>
      <x:c r="F347" s="10" t="str">
        <x:f>IFERROR(HYPERLINK("https://www.mgpu.ru/wp-content/uploads/2026/09/15.09.2026-Pr-735-shkoly-proektov_vertikali-.pdf#page=48","https://www.mgpu.ru/wp-content/uploads/2026/09/15.09.2026-Pr-735-shkoly-proektov_vertikali-.pdf#page=48"),"https://www.mgpu.ru/wp-content/uploads/2026/09/15.09.2026-Pr-735-shkoly-proektov_vertikali-.pdf#page=48")</x:f>
        <x:v>https://www.mgpu.ru/wp-content/uploads/2026/09/15.09.2026-Pr-735-shkoly-proektov_vertikali-.pdf#page=48</x:v>
      </x:c>
    </x:row>
    <x:row r="348" ht="64" customHeight="1">
      <x:c r="A348" s="3" t="str">
        <x:v>Математическая вертикаль</x:v>
      </x:c>
      <x:c r="B348" s="3" t="str">
        <x:v>Государственное бюджетное общеобразовательное учреждение города Москвы «Школа № 2126 «Перово»</x:v>
      </x:c>
      <x:c r="C348" s="3" t="str">
        <x:v>7,8 классы</x:v>
      </x:c>
      <x:c r="D348" s="3" t="str">
        <x:v>Пр-735</x:v>
      </x:c>
      <x:c r="E348" s="3" t="n">
        <x:v>48</x:v>
      </x:c>
      <x:c r="F348" s="10" t="str">
        <x:f>IFERROR(HYPERLINK("https://www.mgpu.ru/wp-content/uploads/2026/09/15.09.2026-Pr-735-shkoly-proektov_vertikali-.pdf#page=48","https://www.mgpu.ru/wp-content/uploads/2026/09/15.09.2026-Pr-735-shkoly-proektov_vertikali-.pdf#page=48"),"https://www.mgpu.ru/wp-content/uploads/2026/09/15.09.2026-Pr-735-shkoly-proektov_vertikali-.pdf#page=48")</x:f>
        <x:v>https://www.mgpu.ru/wp-content/uploads/2026/09/15.09.2026-Pr-735-shkoly-proektov_vertikali-.pdf#page=48</x:v>
      </x:c>
    </x:row>
    <x:row r="349" ht="64" customHeight="1">
      <x:c r="A349" s="3" t="str">
        <x:v>Математическая вертикаль</x:v>
      </x:c>
      <x:c r="B349" s="3" t="str">
        <x:v>Государственное бюджетное общеобразовательное учреждение города Москвы «Школа № 2127»</x:v>
      </x:c>
      <x:c r="C349" s="3" t="str">
        <x:v>7,8,9 классы</x:v>
      </x:c>
      <x:c r="D349" s="3" t="str">
        <x:v>Пр-735</x:v>
      </x:c>
      <x:c r="E349" s="3" t="n">
        <x:v>48</x:v>
      </x:c>
      <x:c r="F349" s="10" t="str">
        <x:f>IFERROR(HYPERLINK("https://www.mgpu.ru/wp-content/uploads/2026/09/15.09.2026-Pr-735-shkoly-proektov_vertikali-.pdf#page=48","https://www.mgpu.ru/wp-content/uploads/2026/09/15.09.2026-Pr-735-shkoly-proektov_vertikali-.pdf#page=48"),"https://www.mgpu.ru/wp-content/uploads/2026/09/15.09.2026-Pr-735-shkoly-proektov_vertikali-.pdf#page=48")</x:f>
        <x:v>https://www.mgpu.ru/wp-content/uploads/2026/09/15.09.2026-Pr-735-shkoly-proektov_vertikali-.pdf#page=48</x:v>
      </x:c>
    </x:row>
    <x:row r="350" ht="64" customHeight="1">
      <x:c r="A350" s="3" t="str">
        <x:v>Математическая вертикаль</x:v>
      </x:c>
      <x:c r="B350" s="3" t="str">
        <x:v>Государственное бюджетное общеобразовательное уч реждение города Москвы «Школа № 2129» имени Героя Советского Союза П.И. Романова</x:v>
      </x:c>
      <x:c r="C350" s="3" t="str">
        <x:v>7,8,9 классы</x:v>
      </x:c>
      <x:c r="D350" s="3" t="str">
        <x:v>Пр-735</x:v>
      </x:c>
      <x:c r="E350" s="3" t="n">
        <x:v>48</x:v>
      </x:c>
      <x:c r="F350" s="10" t="str">
        <x:f>IFERROR(HYPERLINK("https://www.mgpu.ru/wp-content/uploads/2026/09/15.09.2026-Pr-735-shkoly-proektov_vertikali-.pdf#page=48","https://www.mgpu.ru/wp-content/uploads/2026/09/15.09.2026-Pr-735-shkoly-proektov_vertikali-.pdf#page=48"),"https://www.mgpu.ru/wp-content/uploads/2026/09/15.09.2026-Pr-735-shkoly-proektov_vertikali-.pdf#page=48")</x:f>
        <x:v>https://www.mgpu.ru/wp-content/uploads/2026/09/15.09.2026-Pr-735-shkoly-proektov_vertikali-.pdf#page=48</x:v>
      </x:c>
    </x:row>
    <x:row r="351" ht="64" customHeight="1">
      <x:c r="A351" s="3" t="str">
        <x:v>Математическая вертикаль</x:v>
      </x:c>
      <x:c r="B351" s="3" t="str">
        <x:v>Государственное бюджетное общеобразовательное учреждение города Москвы «Школа № 218»</x:v>
      </x:c>
      <x:c r="C351" s="3" t="str">
        <x:v>7,8,9 классы</x:v>
      </x:c>
      <x:c r="D351" s="3" t="str">
        <x:v>Пр-735</x:v>
      </x:c>
      <x:c r="E351" s="3" t="n">
        <x:v>48</x:v>
      </x:c>
      <x:c r="F351" s="10" t="str">
        <x:f>IFERROR(HYPERLINK("https://www.mgpu.ru/wp-content/uploads/2026/09/15.09.2026-Pr-735-shkoly-proektov_vertikali-.pdf#page=48","https://www.mgpu.ru/wp-content/uploads/2026/09/15.09.2026-Pr-735-shkoly-proektov_vertikali-.pdf#page=48"),"https://www.mgpu.ru/wp-content/uploads/2026/09/15.09.2026-Pr-735-shkoly-proektov_vertikali-.pdf#page=48")</x:f>
        <x:v>https://www.mgpu.ru/wp-content/uploads/2026/09/15.09.2026-Pr-735-shkoly-proektov_vertikali-.pdf#page=48</x:v>
      </x:c>
    </x:row>
    <x:row r="352" ht="64" customHeight="1">
      <x:c r="A352" s="3" t="str">
        <x:v>Математическая вертикаль</x:v>
      </x:c>
      <x:c r="B352" s="3" t="str">
        <x:v>Государственное бюджетное общеобразовательное учреждение города Москвы «Школа № 2200»</x:v>
      </x:c>
      <x:c r="C352" s="3" t="str">
        <x:v>8,9 классы</x:v>
      </x:c>
      <x:c r="D352" s="3" t="str">
        <x:v>Пр-735</x:v>
      </x:c>
      <x:c r="E352" s="3" t="n">
        <x:v>49</x:v>
      </x:c>
      <x:c r="F352" s="10" t="str">
        <x:f>IFERROR(HYPERLINK("https://www.mgpu.ru/wp-content/uploads/2026/09/15.09.2026-Pr-735-shkoly-proektov_vertikali-.pdf#page=49","https://www.mgpu.ru/wp-content/uploads/2026/09/15.09.2026-Pr-735-shkoly-proektov_vertikali-.pdf#page=49"),"https://www.mgpu.ru/wp-content/uploads/2026/09/15.09.2026-Pr-735-shkoly-proektov_vertikali-.pdf#page=49")</x:f>
        <x:v>https://www.mgpu.ru/wp-content/uploads/2026/09/15.09.2026-Pr-735-shkoly-proektov_vertikali-.pdf#page=49</x:v>
      </x:c>
    </x:row>
    <x:row r="353" ht="64" customHeight="1">
      <x:c r="A353" s="3" t="str">
        <x:v>Математическая вертикаль</x:v>
      </x:c>
      <x:c r="B353" s="3" t="str">
        <x:v>Государственное бюджетное общеобразовательное учреждение города Москвы «Школа № 224»</x:v>
      </x:c>
      <x:c r="C353" s="3" t="str">
        <x:v>7,8,9 классы</x:v>
      </x:c>
      <x:c r="D353" s="3" t="str">
        <x:v>Пр-735</x:v>
      </x:c>
      <x:c r="E353" s="3" t="n">
        <x:v>49</x:v>
      </x:c>
      <x:c r="F353" s="10" t="str">
        <x:f>IFERROR(HYPERLINK("https://www.mgpu.ru/wp-content/uploads/2026/09/15.09.2026-Pr-735-shkoly-proektov_vertikali-.pdf#page=49","https://www.mgpu.ru/wp-content/uploads/2026/09/15.09.2026-Pr-735-shkoly-proektov_vertikali-.pdf#page=49"),"https://www.mgpu.ru/wp-content/uploads/2026/09/15.09.2026-Pr-735-shkoly-proektov_vertikali-.pdf#page=49")</x:f>
        <x:v>https://www.mgpu.ru/wp-content/uploads/2026/09/15.09.2026-Pr-735-shkoly-proektov_vertikali-.pdf#page=49</x:v>
      </x:c>
    </x:row>
    <x:row r="354" ht="64" customHeight="1">
      <x:c r="A354" s="3" t="str">
        <x:v>Математическая вертикаль</x:v>
      </x:c>
      <x:c r="B354" s="3" t="str">
        <x:v>Государственное бюджетное общеобразовательное уч реждение города Москвы «Школа № 236 имени Героя Советского Союза Г. И. Щедрина»</x:v>
      </x:c>
      <x:c r="C354" s="3" t="str">
        <x:v>7,8,9 классы</x:v>
      </x:c>
      <x:c r="D354" s="3" t="str">
        <x:v>Пр-735</x:v>
      </x:c>
      <x:c r="E354" s="3" t="n">
        <x:v>49</x:v>
      </x:c>
      <x:c r="F354" s="10" t="str">
        <x:f>IFERROR(HYPERLINK("https://www.mgpu.ru/wp-content/uploads/2026/09/15.09.2026-Pr-735-shkoly-proektov_vertikali-.pdf#page=49","https://www.mgpu.ru/wp-content/uploads/2026/09/15.09.2026-Pr-735-shkoly-proektov_vertikali-.pdf#page=49"),"https://www.mgpu.ru/wp-content/uploads/2026/09/15.09.2026-Pr-735-shkoly-proektov_vertikali-.pdf#page=49")</x:f>
        <x:v>https://www.mgpu.ru/wp-content/uploads/2026/09/15.09.2026-Pr-735-shkoly-proektov_vertikali-.pdf#page=49</x:v>
      </x:c>
    </x:row>
    <x:row r="355" ht="64" customHeight="1">
      <x:c r="A355" s="3" t="str">
        <x:v>Математическая вертикаль</x:v>
      </x:c>
      <x:c r="B355" s="3" t="str">
        <x:v>Государственное бюджетное общеобразовательное учреждение города Москвы «Школа № 281»</x:v>
      </x:c>
      <x:c r="C355" s="3" t="str">
        <x:v>7,8,9 классы</x:v>
      </x:c>
      <x:c r="D355" s="3" t="str">
        <x:v>Пр-735</x:v>
      </x:c>
      <x:c r="E355" s="3" t="n">
        <x:v>49</x:v>
      </x:c>
      <x:c r="F355" s="10" t="str">
        <x:f>IFERROR(HYPERLINK("https://www.mgpu.ru/wp-content/uploads/2026/09/15.09.2026-Pr-735-shkoly-proektov_vertikali-.pdf#page=49","https://www.mgpu.ru/wp-content/uploads/2026/09/15.09.2026-Pr-735-shkoly-proektov_vertikali-.pdf#page=49"),"https://www.mgpu.ru/wp-content/uploads/2026/09/15.09.2026-Pr-735-shkoly-proektov_vertikali-.pdf#page=49")</x:f>
        <x:v>https://www.mgpu.ru/wp-content/uploads/2026/09/15.09.2026-Pr-735-shkoly-proektov_vertikali-.pdf#page=49</x:v>
      </x:c>
    </x:row>
    <x:row r="356" ht="64" customHeight="1">
      <x:c r="A356" s="3" t="str">
        <x:v>Математическая вертикаль</x:v>
      </x:c>
      <x:c r="B356" s="3" t="str">
        <x:v>Государственное бюджетное общеобразовательное учреждение города Москвы «Школа № 283»</x:v>
      </x:c>
      <x:c r="C356" s="3" t="str">
        <x:v>7,8,9 классы</x:v>
      </x:c>
      <x:c r="D356" s="3" t="str">
        <x:v>Пр-735</x:v>
      </x:c>
      <x:c r="E356" s="3" t="n">
        <x:v>49</x:v>
      </x:c>
      <x:c r="F356" s="10" t="str">
        <x:f>IFERROR(HYPERLINK("https://www.mgpu.ru/wp-content/uploads/2026/09/15.09.2026-Pr-735-shkoly-proektov_vertikali-.pdf#page=49","https://www.mgpu.ru/wp-content/uploads/2026/09/15.09.2026-Pr-735-shkoly-proektov_vertikali-.pdf#page=49"),"https://www.mgpu.ru/wp-content/uploads/2026/09/15.09.2026-Pr-735-shkoly-proektov_vertikali-.pdf#page=49")</x:f>
        <x:v>https://www.mgpu.ru/wp-content/uploads/2026/09/15.09.2026-Pr-735-shkoly-proektov_vertikali-.pdf#page=49</x:v>
      </x:c>
    </x:row>
    <x:row r="357" ht="64" customHeight="1">
      <x:c r="A357" s="3" t="str">
        <x:v>Математическая вертикаль</x:v>
      </x:c>
      <x:c r="B357" s="3" t="str">
        <x:v>Государственное бюджетное общеобразовательное уч реждение города Москвы «Школа № 285 имени В.А. Молодцова»</x:v>
      </x:c>
      <x:c r="C357" s="3" t="str">
        <x:v>8,9 классы</x:v>
      </x:c>
      <x:c r="D357" s="3" t="str">
        <x:v>Пр-735</x:v>
      </x:c>
      <x:c r="E357" s="3" t="n">
        <x:v>49</x:v>
      </x:c>
      <x:c r="F357" s="10" t="str">
        <x:f>IFERROR(HYPERLINK("https://www.mgpu.ru/wp-content/uploads/2026/09/15.09.2026-Pr-735-shkoly-proektov_vertikali-.pdf#page=49","https://www.mgpu.ru/wp-content/uploads/2026/09/15.09.2026-Pr-735-shkoly-proektov_vertikali-.pdf#page=49"),"https://www.mgpu.ru/wp-content/uploads/2026/09/15.09.2026-Pr-735-shkoly-proektov_vertikali-.pdf#page=49")</x:f>
        <x:v>https://www.mgpu.ru/wp-content/uploads/2026/09/15.09.2026-Pr-735-shkoly-proektov_vertikali-.pdf#page=49</x:v>
      </x:c>
    </x:row>
    <x:row r="358" ht="64" customHeight="1">
      <x:c r="A358" s="3" t="str">
        <x:v>Математическая вертикаль</x:v>
      </x:c>
      <x:c r="B358" s="3" t="str">
        <x:v>Государственное бюджетное общеобразовательное уч реждение города Москвы «Школа № 293 имени А.Т. Твардовского»</x:v>
      </x:c>
      <x:c r="C358" s="3" t="str">
        <x:v>7,8,9 классы</x:v>
      </x:c>
      <x:c r="D358" s="3" t="str">
        <x:v>Пр-735</x:v>
      </x:c>
      <x:c r="E358" s="3" t="n">
        <x:v>49</x:v>
      </x:c>
      <x:c r="F358" s="10" t="str">
        <x:f>IFERROR(HYPERLINK("https://www.mgpu.ru/wp-content/uploads/2026/09/15.09.2026-Pr-735-shkoly-proektov_vertikali-.pdf#page=49","https://www.mgpu.ru/wp-content/uploads/2026/09/15.09.2026-Pr-735-shkoly-proektov_vertikali-.pdf#page=49"),"https://www.mgpu.ru/wp-content/uploads/2026/09/15.09.2026-Pr-735-shkoly-proektov_vertikali-.pdf#page=49")</x:f>
        <x:v>https://www.mgpu.ru/wp-content/uploads/2026/09/15.09.2026-Pr-735-shkoly-proektov_vertikali-.pdf#page=49</x:v>
      </x:c>
    </x:row>
    <x:row r="359" ht="64" customHeight="1">
      <x:c r="A359" s="3" t="str">
        <x:v>Математическая вертикаль</x:v>
      </x:c>
      <x:c r="B359" s="3" t="str">
        <x:v>Государственное бюджетное общеобразовательное учреждение города Москвы «Школа № 305»</x:v>
      </x:c>
      <x:c r="C359" s="3" t="str">
        <x:v>7,9 классы</x:v>
      </x:c>
      <x:c r="D359" s="3" t="str">
        <x:v>Пр-735</x:v>
      </x:c>
      <x:c r="E359" s="3" t="n">
        <x:v>49</x:v>
      </x:c>
      <x:c r="F359" s="10" t="str">
        <x:f>IFERROR(HYPERLINK("https://www.mgpu.ru/wp-content/uploads/2026/09/15.09.2026-Pr-735-shkoly-proektov_vertikali-.pdf#page=49","https://www.mgpu.ru/wp-content/uploads/2026/09/15.09.2026-Pr-735-shkoly-proektov_vertikali-.pdf#page=49"),"https://www.mgpu.ru/wp-content/uploads/2026/09/15.09.2026-Pr-735-shkoly-proektov_vertikali-.pdf#page=49")</x:f>
        <x:v>https://www.mgpu.ru/wp-content/uploads/2026/09/15.09.2026-Pr-735-shkoly-proektov_vertikali-.pdf#page=49</x:v>
      </x:c>
    </x:row>
    <x:row r="360" ht="64" customHeight="1">
      <x:c r="A360" s="3" t="str">
        <x:v>Математическая вертикаль</x:v>
      </x:c>
      <x:c r="B360" s="3" t="str">
        <x:v>Государственное бюджетное общеобразовательное учреждение города Москвы «Школа № 315»</x:v>
      </x:c>
      <x:c r="C360" s="3" t="str">
        <x:v>7,8,9 классы</x:v>
      </x:c>
      <x:c r="D360" s="3" t="str">
        <x:v>Пр-735</x:v>
      </x:c>
      <x:c r="E360" s="3" t="n">
        <x:v>49</x:v>
      </x:c>
      <x:c r="F360" s="10" t="str">
        <x:f>IFERROR(HYPERLINK("https://www.mgpu.ru/wp-content/uploads/2026/09/15.09.2026-Pr-735-shkoly-proektov_vertikali-.pdf#page=49","https://www.mgpu.ru/wp-content/uploads/2026/09/15.09.2026-Pr-735-shkoly-proektov_vertikali-.pdf#page=49"),"https://www.mgpu.ru/wp-content/uploads/2026/09/15.09.2026-Pr-735-shkoly-proektov_vertikali-.pdf#page=49")</x:f>
        <x:v>https://www.mgpu.ru/wp-content/uploads/2026/09/15.09.2026-Pr-735-shkoly-proektov_vertikali-.pdf#page=49</x:v>
      </x:c>
    </x:row>
    <x:row r="361" ht="64" customHeight="1">
      <x:c r="A361" s="3" t="str">
        <x:v>Математическая вертикаль</x:v>
      </x:c>
      <x:c r="B361" s="3" t="str">
        <x:v>Государственное бюджетное общеобразовательное учреждение города Москвы «Школа № 319»</x:v>
      </x:c>
      <x:c r="C361" s="3" t="str">
        <x:v>7,8,9 классы</x:v>
      </x:c>
      <x:c r="D361" s="3" t="str">
        <x:v>Пр-735</x:v>
      </x:c>
      <x:c r="E361" s="3" t="n">
        <x:v>49</x:v>
      </x:c>
      <x:c r="F361" s="10" t="str">
        <x:f>IFERROR(HYPERLINK("https://www.mgpu.ru/wp-content/uploads/2026/09/15.09.2026-Pr-735-shkoly-proektov_vertikali-.pdf#page=49","https://www.mgpu.ru/wp-content/uploads/2026/09/15.09.2026-Pr-735-shkoly-proektov_vertikali-.pdf#page=49"),"https://www.mgpu.ru/wp-content/uploads/2026/09/15.09.2026-Pr-735-shkoly-proektov_vertikali-.pdf#page=49")</x:f>
        <x:v>https://www.mgpu.ru/wp-content/uploads/2026/09/15.09.2026-Pr-735-shkoly-proektov_vertikali-.pdf#page=49</x:v>
      </x:c>
    </x:row>
    <x:row r="362" ht="64" customHeight="1">
      <x:c r="A362" s="3" t="str">
        <x:v>Математическая вертикаль</x:v>
      </x:c>
      <x:c r="B362" s="3" t="str">
        <x:v>Государственное бюджетное общеобразовательное учреждение города Москвы «Школа № 324 «Жар-птица»</x:v>
      </x:c>
      <x:c r="C362" s="3" t="str">
        <x:v>7,8,9 классы</x:v>
      </x:c>
      <x:c r="D362" s="3" t="str">
        <x:v>Пр-735</x:v>
      </x:c>
      <x:c r="E362" s="3" t="n">
        <x:v>49</x:v>
      </x:c>
      <x:c r="F362" s="10" t="str">
        <x:f>IFERROR(HYPERLINK("https://www.mgpu.ru/wp-content/uploads/2026/09/15.09.2026-Pr-735-shkoly-proektov_vertikali-.pdf#page=49","https://www.mgpu.ru/wp-content/uploads/2026/09/15.09.2026-Pr-735-shkoly-proektov_vertikali-.pdf#page=49"),"https://www.mgpu.ru/wp-content/uploads/2026/09/15.09.2026-Pr-735-shkoly-proektov_vertikali-.pdf#page=49")</x:f>
        <x:v>https://www.mgpu.ru/wp-content/uploads/2026/09/15.09.2026-Pr-735-shkoly-proektov_vertikali-.pdf#page=49</x:v>
      </x:c>
    </x:row>
    <x:row r="363" ht="64" customHeight="1">
      <x:c r="A363" s="3" t="str">
        <x:v>Математическая вертикаль</x:v>
      </x:c>
      <x:c r="B363" s="3" t="str">
        <x:v>Государственное бюджетное общеобразовательное уч реждение города Москвы «Школа № 338 имени Героя Советского Союза А.Ф. Авдеева»</x:v>
      </x:c>
      <x:c r="C363" s="3" t="str">
        <x:v>7,8,9 классы</x:v>
      </x:c>
      <x:c r="D363" s="3" t="str">
        <x:v>Пр-735</x:v>
      </x:c>
      <x:c r="E363" s="3" t="n">
        <x:v>49</x:v>
      </x:c>
      <x:c r="F363" s="10" t="str">
        <x:f>IFERROR(HYPERLINK("https://www.mgpu.ru/wp-content/uploads/2026/09/15.09.2026-Pr-735-shkoly-proektov_vertikali-.pdf#page=49","https://www.mgpu.ru/wp-content/uploads/2026/09/15.09.2026-Pr-735-shkoly-proektov_vertikali-.pdf#page=49"),"https://www.mgpu.ru/wp-content/uploads/2026/09/15.09.2026-Pr-735-shkoly-proektov_vertikali-.pdf#page=49")</x:f>
        <x:v>https://www.mgpu.ru/wp-content/uploads/2026/09/15.09.2026-Pr-735-shkoly-proektov_vertikali-.pdf#page=49</x:v>
      </x:c>
    </x:row>
    <x:row r="364" ht="64" customHeight="1">
      <x:c r="A364" s="3" t="str">
        <x:v>Математическая вертикаль</x:v>
      </x:c>
      <x:c r="B364" s="3" t="str">
        <x:v>Государственное бюджетное общеобразовательное уч реждение города Москвы «Школа № 354 имени Д.М. Карбышева»</x:v>
      </x:c>
      <x:c r="C364" s="3" t="str">
        <x:v>7,8,9 классы</x:v>
      </x:c>
      <x:c r="D364" s="3" t="str">
        <x:v>Пр-735</x:v>
      </x:c>
      <x:c r="E364" s="3" t="n">
        <x:v>49</x:v>
      </x:c>
      <x:c r="F364" s="10" t="str">
        <x:f>IFERROR(HYPERLINK("https://www.mgpu.ru/wp-content/uploads/2026/09/15.09.2026-Pr-735-shkoly-proektov_vertikali-.pdf#page=49","https://www.mgpu.ru/wp-content/uploads/2026/09/15.09.2026-Pr-735-shkoly-proektov_vertikali-.pdf#page=49"),"https://www.mgpu.ru/wp-content/uploads/2026/09/15.09.2026-Pr-735-shkoly-proektov_vertikali-.pdf#page=49")</x:f>
        <x:v>https://www.mgpu.ru/wp-content/uploads/2026/09/15.09.2026-Pr-735-shkoly-proektov_vertikali-.pdf#page=49</x:v>
      </x:c>
    </x:row>
    <x:row r="365" ht="64" customHeight="1">
      <x:c r="A365" s="3" t="str">
        <x:v>Математическая вертикаль</x:v>
      </x:c>
      <x:c r="B365" s="3" t="str">
        <x:v>Государственное бюджетное общеобразовательное уч реждение города Москвы «Школа № 368 «Лосиный остров»</x:v>
      </x:c>
      <x:c r="C365" s="3" t="str">
        <x:v>7,8,9 классы</x:v>
      </x:c>
      <x:c r="D365" s="3" t="str">
        <x:v>Пр-735</x:v>
      </x:c>
      <x:c r="E365" s="3" t="n">
        <x:v>49</x:v>
      </x:c>
      <x:c r="F365" s="10" t="str">
        <x:f>IFERROR(HYPERLINK("https://www.mgpu.ru/wp-content/uploads/2026/09/15.09.2026-Pr-735-shkoly-proektov_vertikali-.pdf#page=49","https://www.mgpu.ru/wp-content/uploads/2026/09/15.09.2026-Pr-735-shkoly-proektov_vertikali-.pdf#page=49"),"https://www.mgpu.ru/wp-content/uploads/2026/09/15.09.2026-Pr-735-shkoly-proektov_vertikali-.pdf#page=49")</x:f>
        <x:v>https://www.mgpu.ru/wp-content/uploads/2026/09/15.09.2026-Pr-735-shkoly-proektov_vertikali-.pdf#page=49</x:v>
      </x:c>
    </x:row>
    <x:row r="366" ht="64" customHeight="1">
      <x:c r="A366" s="3" t="str">
        <x:v>Математическая вертикаль</x:v>
      </x:c>
      <x:c r="B366" s="3" t="str">
        <x:v>Государственное бюджетное общеобразовательное учреждение города Москвы «Школа № 37»</x:v>
      </x:c>
      <x:c r="C366" s="3" t="str">
        <x:v>7,8,9 классы</x:v>
      </x:c>
      <x:c r="D366" s="3" t="str">
        <x:v>Пр-735</x:v>
      </x:c>
      <x:c r="E366" s="3" t="n">
        <x:v>49</x:v>
      </x:c>
      <x:c r="F366" s="10" t="str">
        <x:f>IFERROR(HYPERLINK("https://www.mgpu.ru/wp-content/uploads/2026/09/15.09.2026-Pr-735-shkoly-proektov_vertikali-.pdf#page=49","https://www.mgpu.ru/wp-content/uploads/2026/09/15.09.2026-Pr-735-shkoly-proektov_vertikali-.pdf#page=49"),"https://www.mgpu.ru/wp-content/uploads/2026/09/15.09.2026-Pr-735-shkoly-proektov_vertikali-.pdf#page=49")</x:f>
        <x:v>https://www.mgpu.ru/wp-content/uploads/2026/09/15.09.2026-Pr-735-shkoly-proektov_vertikali-.pdf#page=49</x:v>
      </x:c>
    </x:row>
    <x:row r="367" ht="64" customHeight="1">
      <x:c r="A367" s="3" t="str">
        <x:v>Математическая вертикаль</x:v>
      </x:c>
      <x:c r="B367" s="3" t="str">
        <x:v>Государственное бюджетное общеобразовательное уч реждение города Москвы «Школа № 384 имени Д.К. Корнеева»</x:v>
      </x:c>
      <x:c r="C367" s="3" t="str">
        <x:v>7,8,9 классы</x:v>
      </x:c>
      <x:c r="D367" s="3" t="str">
        <x:v>Пр-735</x:v>
      </x:c>
      <x:c r="E367" s="3" t="n">
        <x:v>49</x:v>
      </x:c>
      <x:c r="F367" s="10" t="str">
        <x:f>IFERROR(HYPERLINK("https://www.mgpu.ru/wp-content/uploads/2026/09/15.09.2026-Pr-735-shkoly-proektov_vertikali-.pdf#page=49","https://www.mgpu.ru/wp-content/uploads/2026/09/15.09.2026-Pr-735-shkoly-proektov_vertikali-.pdf#page=49"),"https://www.mgpu.ru/wp-content/uploads/2026/09/15.09.2026-Pr-735-shkoly-proektov_vertikali-.pdf#page=49")</x:f>
        <x:v>https://www.mgpu.ru/wp-content/uploads/2026/09/15.09.2026-Pr-735-shkoly-proektov_vertikali-.pdf#page=49</x:v>
      </x:c>
    </x:row>
    <x:row r="368" ht="64" customHeight="1">
      <x:c r="A368" s="3" t="str">
        <x:v>Математическая вертикаль</x:v>
      </x:c>
      <x:c r="B368" s="3" t="str">
        <x:v>Государственное бюджетное общеобразовательное уч реждение города Москвы «Школа № 41 имени Григория Алексеевича Тарана»</x:v>
      </x:c>
      <x:c r="C368" s="3" t="str">
        <x:v>7,8,9 классы</x:v>
      </x:c>
      <x:c r="D368" s="3" t="str">
        <x:v>Пр-735</x:v>
      </x:c>
      <x:c r="E368" s="3" t="n">
        <x:v>50</x:v>
      </x:c>
      <x:c r="F368" s="10" t="str">
        <x:f>IFERROR(HYPERLINK("https://www.mgpu.ru/wp-content/uploads/2026/09/15.09.2026-Pr-735-shkoly-proektov_vertikali-.pdf#page=50","https://www.mgpu.ru/wp-content/uploads/2026/09/15.09.2026-Pr-735-shkoly-proektov_vertikali-.pdf#page=50"),"https://www.mgpu.ru/wp-content/uploads/2026/09/15.09.2026-Pr-735-shkoly-proektov_vertikali-.pdf#page=50")</x:f>
        <x:v>https://www.mgpu.ru/wp-content/uploads/2026/09/15.09.2026-Pr-735-shkoly-proektov_vertikali-.pdf#page=50</x:v>
      </x:c>
    </x:row>
    <x:row r="369" ht="64" customHeight="1">
      <x:c r="A369" s="3" t="str">
        <x:v>Математическая вертикаль</x:v>
      </x:c>
      <x:c r="B369" s="3" t="str">
        <x:v>Государственное бюджетное общеобразовательное уч реждение города Москвы «Школа № 429 «Соколиная гора»</x:v>
      </x:c>
      <x:c r="C369" s="3" t="str">
        <x:v>7,8,9 классы</x:v>
      </x:c>
      <x:c r="D369" s="3" t="str">
        <x:v>Пр-735</x:v>
      </x:c>
      <x:c r="E369" s="3" t="n">
        <x:v>50</x:v>
      </x:c>
      <x:c r="F369" s="10" t="str">
        <x:f>IFERROR(HYPERLINK("https://www.mgpu.ru/wp-content/uploads/2026/09/15.09.2026-Pr-735-shkoly-proektov_vertikali-.pdf#page=50","https://www.mgpu.ru/wp-content/uploads/2026/09/15.09.2026-Pr-735-shkoly-proektov_vertikali-.pdf#page=50"),"https://www.mgpu.ru/wp-content/uploads/2026/09/15.09.2026-Pr-735-shkoly-proektov_vertikali-.pdf#page=50")</x:f>
        <x:v>https://www.mgpu.ru/wp-content/uploads/2026/09/15.09.2026-Pr-735-shkoly-proektov_vertikali-.pdf#page=50</x:v>
      </x:c>
    </x:row>
    <x:row r="370" ht="64" customHeight="1">
      <x:c r="A370" s="3" t="str">
        <x:v>Математическая вертикаль</x:v>
      </x:c>
      <x:c r="B370" s="3" t="str">
        <x:v>Государственное бюджетное общеобразовательное учреждение города Москвы «Школа № 444»</x:v>
      </x:c>
      <x:c r="C370" s="3" t="str">
        <x:v>7,8,9 классы</x:v>
      </x:c>
      <x:c r="D370" s="3" t="str">
        <x:v>Пр-735</x:v>
      </x:c>
      <x:c r="E370" s="3" t="n">
        <x:v>50</x:v>
      </x:c>
      <x:c r="F370" s="10" t="str">
        <x:f>IFERROR(HYPERLINK("https://www.mgpu.ru/wp-content/uploads/2026/09/15.09.2026-Pr-735-shkoly-proektov_vertikali-.pdf#page=50","https://www.mgpu.ru/wp-content/uploads/2026/09/15.09.2026-Pr-735-shkoly-proektov_vertikali-.pdf#page=50"),"https://www.mgpu.ru/wp-content/uploads/2026/09/15.09.2026-Pr-735-shkoly-proektov_vertikali-.pdf#page=50")</x:f>
        <x:v>https://www.mgpu.ru/wp-content/uploads/2026/09/15.09.2026-Pr-735-shkoly-proektov_vertikali-.pdf#page=50</x:v>
      </x:c>
    </x:row>
    <x:row r="371" ht="64" customHeight="1">
      <x:c r="A371" s="3" t="str">
        <x:v>Математическая вертикаль</x:v>
      </x:c>
      <x:c r="B371" s="3" t="str">
        <x:v>Государственное бюджетное общеобразовательное уч реждение города Москвы «Школа № 45 имени Л.И. Мильграма»</x:v>
      </x:c>
      <x:c r="C371" s="3" t="str">
        <x:v>7,8,9 классы</x:v>
      </x:c>
      <x:c r="D371" s="3" t="str">
        <x:v>Пр-735</x:v>
      </x:c>
      <x:c r="E371" s="3" t="n">
        <x:v>50</x:v>
      </x:c>
      <x:c r="F371" s="10" t="str">
        <x:f>IFERROR(HYPERLINK("https://www.mgpu.ru/wp-content/uploads/2026/09/15.09.2026-Pr-735-shkoly-proektov_vertikali-.pdf#page=50","https://www.mgpu.ru/wp-content/uploads/2026/09/15.09.2026-Pr-735-shkoly-proektov_vertikali-.pdf#page=50"),"https://www.mgpu.ru/wp-content/uploads/2026/09/15.09.2026-Pr-735-shkoly-proektov_vertikali-.pdf#page=50")</x:f>
        <x:v>https://www.mgpu.ru/wp-content/uploads/2026/09/15.09.2026-Pr-735-shkoly-proektov_vertikali-.pdf#page=50</x:v>
      </x:c>
    </x:row>
    <x:row r="372" ht="64" customHeight="1">
      <x:c r="A372" s="3" t="str">
        <x:v>Математическая вертикаль</x:v>
      </x:c>
      <x:c r="B372" s="3" t="str">
        <x:v>Государственное бюджетное общеобразовательное учреждение города Москвы «Школа № 46»</x:v>
      </x:c>
      <x:c r="C372" s="3" t="str">
        <x:v>7,8,9 классы</x:v>
      </x:c>
      <x:c r="D372" s="3" t="str">
        <x:v>Пр-735</x:v>
      </x:c>
      <x:c r="E372" s="3" t="n">
        <x:v>50</x:v>
      </x:c>
      <x:c r="F372" s="10" t="str">
        <x:f>IFERROR(HYPERLINK("https://www.mgpu.ru/wp-content/uploads/2026/09/15.09.2026-Pr-735-shkoly-proektov_vertikali-.pdf#page=50","https://www.mgpu.ru/wp-content/uploads/2026/09/15.09.2026-Pr-735-shkoly-proektov_vertikali-.pdf#page=50"),"https://www.mgpu.ru/wp-content/uploads/2026/09/15.09.2026-Pr-735-shkoly-proektov_vertikali-.pdf#page=50")</x:f>
        <x:v>https://www.mgpu.ru/wp-content/uploads/2026/09/15.09.2026-Pr-735-shkoly-proektov_vertikali-.pdf#page=50</x:v>
      </x:c>
    </x:row>
    <x:row r="373" ht="64" customHeight="1">
      <x:c r="A373" s="3" t="str">
        <x:v>Математическая вертикаль</x:v>
      </x:c>
      <x:c r="B373" s="3" t="str">
        <x:v>Государственное бюджетное общеобразовательное уч реждение города Москвы «Школа № 460 имени дважды Героев Советского Союза А.А. Головачёва и С.Ф. Шутова»</x:v>
      </x:c>
      <x:c r="C373" s="3" t="str">
        <x:v>7,8,9 классы</x:v>
      </x:c>
      <x:c r="D373" s="3" t="str">
        <x:v>Пр-735</x:v>
      </x:c>
      <x:c r="E373" s="3" t="n">
        <x:v>50</x:v>
      </x:c>
      <x:c r="F373" s="10" t="str">
        <x:f>IFERROR(HYPERLINK("https://www.mgpu.ru/wp-content/uploads/2026/09/15.09.2026-Pr-735-shkoly-proektov_vertikali-.pdf#page=50","https://www.mgpu.ru/wp-content/uploads/2026/09/15.09.2026-Pr-735-shkoly-proektov_vertikali-.pdf#page=50"),"https://www.mgpu.ru/wp-content/uploads/2026/09/15.09.2026-Pr-735-shkoly-proektov_vertikali-.pdf#page=50")</x:f>
        <x:v>https://www.mgpu.ru/wp-content/uploads/2026/09/15.09.2026-Pr-735-shkoly-proektov_vertikali-.pdf#page=50</x:v>
      </x:c>
    </x:row>
    <x:row r="374" ht="64" customHeight="1">
      <x:c r="A374" s="3" t="str">
        <x:v>Математическая вертикаль</x:v>
      </x:c>
      <x:c r="B374" s="3" t="str">
        <x:v>Государственное бюджетное общеобразовательное уч реждение города Москвы «Школа № 463 имени Героя Советского Союза Д.Н.Медведева»</x:v>
      </x:c>
      <x:c r="C374" s="3" t="str">
        <x:v>7,8,9 классы</x:v>
      </x:c>
      <x:c r="D374" s="3" t="str">
        <x:v>Пр-735</x:v>
      </x:c>
      <x:c r="E374" s="3" t="n">
        <x:v>50</x:v>
      </x:c>
      <x:c r="F374" s="10" t="str">
        <x:f>IFERROR(HYPERLINK("https://www.mgpu.ru/wp-content/uploads/2026/09/15.09.2026-Pr-735-shkoly-proektov_vertikali-.pdf#page=50","https://www.mgpu.ru/wp-content/uploads/2026/09/15.09.2026-Pr-735-shkoly-proektov_vertikali-.pdf#page=50"),"https://www.mgpu.ru/wp-content/uploads/2026/09/15.09.2026-Pr-735-shkoly-proektov_vertikali-.pdf#page=50")</x:f>
        <x:v>https://www.mgpu.ru/wp-content/uploads/2026/09/15.09.2026-Pr-735-shkoly-proektov_vertikali-.pdf#page=50</x:v>
      </x:c>
    </x:row>
    <x:row r="375" ht="64" customHeight="1">
      <x:c r="A375" s="3" t="str">
        <x:v>Математическая вертикаль</x:v>
      </x:c>
      <x:c r="B375" s="3" t="str">
        <x:v>Государственное бюджетное общеобразовательное уч реждение города Москвы «Школа № 480 им. В.В.Талалихина»</x:v>
      </x:c>
      <x:c r="C375" s="3" t="str">
        <x:v>7,8 классы</x:v>
      </x:c>
      <x:c r="D375" s="3" t="str">
        <x:v>Пр-735</x:v>
      </x:c>
      <x:c r="E375" s="3" t="n">
        <x:v>50</x:v>
      </x:c>
      <x:c r="F375" s="10" t="str">
        <x:f>IFERROR(HYPERLINK("https://www.mgpu.ru/wp-content/uploads/2026/09/15.09.2026-Pr-735-shkoly-proektov_vertikali-.pdf#page=50","https://www.mgpu.ru/wp-content/uploads/2026/09/15.09.2026-Pr-735-shkoly-proektov_vertikali-.pdf#page=50"),"https://www.mgpu.ru/wp-content/uploads/2026/09/15.09.2026-Pr-735-shkoly-proektov_vertikali-.pdf#page=50")</x:f>
        <x:v>https://www.mgpu.ru/wp-content/uploads/2026/09/15.09.2026-Pr-735-shkoly-proektov_vertikali-.pdf#page=50</x:v>
      </x:c>
    </x:row>
    <x:row r="376" ht="64" customHeight="1">
      <x:c r="A376" s="3" t="str">
        <x:v>Математическая вертикаль</x:v>
      </x:c>
      <x:c r="B376" s="3" t="str">
        <x:v>Государственное бюджетное общеобразовательное учреждение города Москвы «Школа № 49»</x:v>
      </x:c>
      <x:c r="C376" s="3" t="str">
        <x:v>8,9 классы</x:v>
      </x:c>
      <x:c r="D376" s="3" t="str">
        <x:v>Пр-735</x:v>
      </x:c>
      <x:c r="E376" s="3" t="n">
        <x:v>50</x:v>
      </x:c>
      <x:c r="F376" s="10" t="str">
        <x:f>IFERROR(HYPERLINK("https://www.mgpu.ru/wp-content/uploads/2026/09/15.09.2026-Pr-735-shkoly-proektov_vertikali-.pdf#page=50","https://www.mgpu.ru/wp-content/uploads/2026/09/15.09.2026-Pr-735-shkoly-proektov_vertikali-.pdf#page=50"),"https://www.mgpu.ru/wp-content/uploads/2026/09/15.09.2026-Pr-735-shkoly-proektov_vertikali-.pdf#page=50")</x:f>
        <x:v>https://www.mgpu.ru/wp-content/uploads/2026/09/15.09.2026-Pr-735-shkoly-proektov_vertikali-.pdf#page=50</x:v>
      </x:c>
    </x:row>
    <x:row r="377" ht="64" customHeight="1">
      <x:c r="A377" s="3" t="str">
        <x:v>Математическая вертикаль</x:v>
      </x:c>
      <x:c r="B377" s="3" t="str">
        <x:v>Государственное бюджетное общеобразовательное учреждение города Москвы «Школа № 498»</x:v>
      </x:c>
      <x:c r="C377" s="3" t="str">
        <x:v>7,8,9 классы</x:v>
      </x:c>
      <x:c r="D377" s="3" t="str">
        <x:v>Пр-735</x:v>
      </x:c>
      <x:c r="E377" s="3" t="n">
        <x:v>50</x:v>
      </x:c>
      <x:c r="F377" s="10" t="str">
        <x:f>IFERROR(HYPERLINK("https://www.mgpu.ru/wp-content/uploads/2026/09/15.09.2026-Pr-735-shkoly-proektov_vertikali-.pdf#page=50","https://www.mgpu.ru/wp-content/uploads/2026/09/15.09.2026-Pr-735-shkoly-proektov_vertikali-.pdf#page=50"),"https://www.mgpu.ru/wp-content/uploads/2026/09/15.09.2026-Pr-735-shkoly-proektov_vertikali-.pdf#page=50")</x:f>
        <x:v>https://www.mgpu.ru/wp-content/uploads/2026/09/15.09.2026-Pr-735-shkoly-proektov_vertikali-.pdf#page=50</x:v>
      </x:c>
    </x:row>
    <x:row r="378" ht="64" customHeight="1">
      <x:c r="A378" s="3" t="str">
        <x:v>Математическая вертикаль</x:v>
      </x:c>
      <x:c r="B378" s="3" t="str">
        <x:v>Государственное бюджетное общеобразовательное учреждение города Москвы «Школа № 504»</x:v>
      </x:c>
      <x:c r="C378" s="3" t="str">
        <x:v>7 класс</x:v>
      </x:c>
      <x:c r="D378" s="3" t="str">
        <x:v>Пр-735</x:v>
      </x:c>
      <x:c r="E378" s="3" t="n">
        <x:v>50</x:v>
      </x:c>
      <x:c r="F378" s="10" t="str">
        <x:f>IFERROR(HYPERLINK("https://www.mgpu.ru/wp-content/uploads/2026/09/15.09.2026-Pr-735-shkoly-proektov_vertikali-.pdf#page=50","https://www.mgpu.ru/wp-content/uploads/2026/09/15.09.2026-Pr-735-shkoly-proektov_vertikali-.pdf#page=50"),"https://www.mgpu.ru/wp-content/uploads/2026/09/15.09.2026-Pr-735-shkoly-proektov_vertikali-.pdf#page=50")</x:f>
        <x:v>https://www.mgpu.ru/wp-content/uploads/2026/09/15.09.2026-Pr-735-shkoly-proektov_vertikali-.pdf#page=50</x:v>
      </x:c>
    </x:row>
    <x:row r="379" ht="64" customHeight="1">
      <x:c r="A379" s="3" t="str">
        <x:v>Математическая вертикаль</x:v>
      </x:c>
      <x:c r="B379" s="3" t="str">
        <x:v>Государственное бюджетное общеобразовательное учреждение города Москвы «Школа № 507»</x:v>
      </x:c>
      <x:c r="C379" s="3" t="str">
        <x:v>7,8,9 классы</x:v>
      </x:c>
      <x:c r="D379" s="3" t="str">
        <x:v>Пр-735</x:v>
      </x:c>
      <x:c r="E379" s="3" t="n">
        <x:v>50</x:v>
      </x:c>
      <x:c r="F379" s="10" t="str">
        <x:f>IFERROR(HYPERLINK("https://www.mgpu.ru/wp-content/uploads/2026/09/15.09.2026-Pr-735-shkoly-proektov_vertikali-.pdf#page=50","https://www.mgpu.ru/wp-content/uploads/2026/09/15.09.2026-Pr-735-shkoly-proektov_vertikali-.pdf#page=50"),"https://www.mgpu.ru/wp-content/uploads/2026/09/15.09.2026-Pr-735-shkoly-proektov_vertikali-.pdf#page=50")</x:f>
        <x:v>https://www.mgpu.ru/wp-content/uploads/2026/09/15.09.2026-Pr-735-shkoly-proektov_vertikali-.pdf#page=50</x:v>
      </x:c>
    </x:row>
    <x:row r="380" ht="64" customHeight="1">
      <x:c r="A380" s="3" t="str">
        <x:v>Математическая вертикаль</x:v>
      </x:c>
      <x:c r="B380" s="3" t="str">
        <x:v>Государственное бюджетное общеобразовательное учреждение города Москвы «Школа № 508»</x:v>
      </x:c>
      <x:c r="C380" s="3" t="str">
        <x:v>7,8,9 классы</x:v>
      </x:c>
      <x:c r="D380" s="3" t="str">
        <x:v>Пр-735</x:v>
      </x:c>
      <x:c r="E380" s="3" t="n">
        <x:v>50</x:v>
      </x:c>
      <x:c r="F380" s="10" t="str">
        <x:f>IFERROR(HYPERLINK("https://www.mgpu.ru/wp-content/uploads/2026/09/15.09.2026-Pr-735-shkoly-proektov_vertikali-.pdf#page=50","https://www.mgpu.ru/wp-content/uploads/2026/09/15.09.2026-Pr-735-shkoly-proektov_vertikali-.pdf#page=50"),"https://www.mgpu.ru/wp-content/uploads/2026/09/15.09.2026-Pr-735-shkoly-proektov_vertikali-.pdf#page=50")</x:f>
        <x:v>https://www.mgpu.ru/wp-content/uploads/2026/09/15.09.2026-Pr-735-shkoly-proektov_vertikali-.pdf#page=50</x:v>
      </x:c>
    </x:row>
    <x:row r="381" ht="64" customHeight="1">
      <x:c r="A381" s="3" t="str">
        <x:v>Математическая вертикаль</x:v>
      </x:c>
      <x:c r="B381" s="3" t="str">
        <x:v>Государственное бюджетное общеобразовательное учреждение города Москвы «Школа № 51»</x:v>
      </x:c>
      <x:c r="C381" s="3" t="str">
        <x:v>7,8,9 классы</x:v>
      </x:c>
      <x:c r="D381" s="3" t="str">
        <x:v>Пр-735</x:v>
      </x:c>
      <x:c r="E381" s="3" t="n">
        <x:v>50</x:v>
      </x:c>
      <x:c r="F381" s="10" t="str">
        <x:f>IFERROR(HYPERLINK("https://www.mgpu.ru/wp-content/uploads/2026/09/15.09.2026-Pr-735-shkoly-proektov_vertikali-.pdf#page=50","https://www.mgpu.ru/wp-content/uploads/2026/09/15.09.2026-Pr-735-shkoly-proektov_vertikali-.pdf#page=50"),"https://www.mgpu.ru/wp-content/uploads/2026/09/15.09.2026-Pr-735-shkoly-proektov_vertikali-.pdf#page=50")</x:f>
        <x:v>https://www.mgpu.ru/wp-content/uploads/2026/09/15.09.2026-Pr-735-shkoly-proektov_vertikali-.pdf#page=50</x:v>
      </x:c>
    </x:row>
    <x:row r="382" ht="64" customHeight="1">
      <x:c r="A382" s="3" t="str">
        <x:v>Математическая вертикаль</x:v>
      </x:c>
      <x:c r="B382" s="3" t="str">
        <x:v>Государственное бюджетное общеобразовательное учреждение города Москвы «Школа № 534»</x:v>
      </x:c>
      <x:c r="C382" s="3" t="str">
        <x:v>8,9 классы</x:v>
      </x:c>
      <x:c r="D382" s="3" t="str">
        <x:v>Пр-735</x:v>
      </x:c>
      <x:c r="E382" s="3" t="n">
        <x:v>50</x:v>
      </x:c>
      <x:c r="F382" s="10" t="str">
        <x:f>IFERROR(HYPERLINK("https://www.mgpu.ru/wp-content/uploads/2026/09/15.09.2026-Pr-735-shkoly-proektov_vertikali-.pdf#page=50","https://www.mgpu.ru/wp-content/uploads/2026/09/15.09.2026-Pr-735-shkoly-proektov_vertikali-.pdf#page=50"),"https://www.mgpu.ru/wp-content/uploads/2026/09/15.09.2026-Pr-735-shkoly-proektov_vertikali-.pdf#page=50")</x:f>
        <x:v>https://www.mgpu.ru/wp-content/uploads/2026/09/15.09.2026-Pr-735-shkoly-proektov_vertikali-.pdf#page=50</x:v>
      </x:c>
    </x:row>
    <x:row r="383" ht="64" customHeight="1">
      <x:c r="A383" s="3" t="str">
        <x:v>Математическая вертикаль</x:v>
      </x:c>
      <x:c r="B383" s="3" t="str">
        <x:v>Государственное бюджетное общеобразовательное учреждение города Москвы «Школа № 536»</x:v>
      </x:c>
      <x:c r="C383" s="3" t="str">
        <x:v>7 класс</x:v>
      </x:c>
      <x:c r="D383" s="3" t="str">
        <x:v>Пр-735</x:v>
      </x:c>
      <x:c r="E383" s="3" t="n">
        <x:v>50</x:v>
      </x:c>
      <x:c r="F383" s="10" t="str">
        <x:f>IFERROR(HYPERLINK("https://www.mgpu.ru/wp-content/uploads/2026/09/15.09.2026-Pr-735-shkoly-proektov_vertikali-.pdf#page=50","https://www.mgpu.ru/wp-content/uploads/2026/09/15.09.2026-Pr-735-shkoly-proektov_vertikali-.pdf#page=50"),"https://www.mgpu.ru/wp-content/uploads/2026/09/15.09.2026-Pr-735-shkoly-proektov_vertikali-.pdf#page=50")</x:f>
        <x:v>https://www.mgpu.ru/wp-content/uploads/2026/09/15.09.2026-Pr-735-shkoly-proektov_vertikali-.pdf#page=50</x:v>
      </x:c>
    </x:row>
    <x:row r="384" ht="64" customHeight="1">
      <x:c r="A384" s="3" t="str">
        <x:v>Математическая вертикаль</x:v>
      </x:c>
      <x:c r="B384" s="3" t="str">
        <x:v>Государственное бюджетное общеобразовательное уч реждение города Москвы «Школа № 538 имени С.В. Гришина»</x:v>
      </x:c>
      <x:c r="C384" s="3" t="str">
        <x:v>9 класс</x:v>
      </x:c>
      <x:c r="D384" s="3" t="str">
        <x:v>Пр-735</x:v>
      </x:c>
      <x:c r="E384" s="3" t="n">
        <x:v>50</x:v>
      </x:c>
      <x:c r="F384" s="10" t="str">
        <x:f>IFERROR(HYPERLINK("https://www.mgpu.ru/wp-content/uploads/2026/09/15.09.2026-Pr-735-shkoly-proektov_vertikali-.pdf#page=50","https://www.mgpu.ru/wp-content/uploads/2026/09/15.09.2026-Pr-735-shkoly-proektov_vertikali-.pdf#page=50"),"https://www.mgpu.ru/wp-content/uploads/2026/09/15.09.2026-Pr-735-shkoly-proektov_vertikali-.pdf#page=50")</x:f>
        <x:v>https://www.mgpu.ru/wp-content/uploads/2026/09/15.09.2026-Pr-735-shkoly-proektov_vertikali-.pdf#page=50</x:v>
      </x:c>
    </x:row>
    <x:row r="385" ht="64" customHeight="1">
      <x:c r="A385" s="3" t="str">
        <x:v>Математическая вертикаль</x:v>
      </x:c>
      <x:c r="B385" s="3" t="str">
        <x:v>Государственное бюджетное общеобразовательное учреждение города Москвы «Школа № 544»</x:v>
      </x:c>
      <x:c r="C385" s="3" t="str">
        <x:v>7,8,9 классы</x:v>
      </x:c>
      <x:c r="D385" s="3" t="str">
        <x:v>Пр-735</x:v>
      </x:c>
      <x:c r="E385" s="3" t="n">
        <x:v>51</x:v>
      </x:c>
      <x:c r="F385" s="10" t="str">
        <x:f>IFERROR(HYPERLINK("https://www.mgpu.ru/wp-content/uploads/2026/09/15.09.2026-Pr-735-shkoly-proektov_vertikali-.pdf#page=51","https://www.mgpu.ru/wp-content/uploads/2026/09/15.09.2026-Pr-735-shkoly-proektov_vertikali-.pdf#page=51"),"https://www.mgpu.ru/wp-content/uploads/2026/09/15.09.2026-Pr-735-shkoly-proektov_vertikali-.pdf#page=51")</x:f>
        <x:v>https://www.mgpu.ru/wp-content/uploads/2026/09/15.09.2026-Pr-735-shkoly-proektov_vertikali-.pdf#page=51</x:v>
      </x:c>
    </x:row>
    <x:row r="386" ht="64" customHeight="1">
      <x:c r="A386" s="3" t="str">
        <x:v>Математическая вертикаль</x:v>
      </x:c>
      <x:c r="B386" s="3" t="str">
        <x:v>Государственное бюджетное общеобразовательное учреждение города Москвы «Школа № 547»</x:v>
      </x:c>
      <x:c r="C386" s="3" t="str">
        <x:v>7,8,9 классы</x:v>
      </x:c>
      <x:c r="D386" s="3" t="str">
        <x:v>Пр-735</x:v>
      </x:c>
      <x:c r="E386" s="3" t="n">
        <x:v>51</x:v>
      </x:c>
      <x:c r="F386" s="10" t="str">
        <x:f>IFERROR(HYPERLINK("https://www.mgpu.ru/wp-content/uploads/2026/09/15.09.2026-Pr-735-shkoly-proektov_vertikali-.pdf#page=51","https://www.mgpu.ru/wp-content/uploads/2026/09/15.09.2026-Pr-735-shkoly-proektov_vertikali-.pdf#page=51"),"https://www.mgpu.ru/wp-content/uploads/2026/09/15.09.2026-Pr-735-shkoly-proektov_vertikali-.pdf#page=51")</x:f>
        <x:v>https://www.mgpu.ru/wp-content/uploads/2026/09/15.09.2026-Pr-735-shkoly-proektov_vertikali-.pdf#page=51</x:v>
      </x:c>
    </x:row>
    <x:row r="387" ht="64" customHeight="1">
      <x:c r="A387" s="3" t="str">
        <x:v>Математическая вертикаль</x:v>
      </x:c>
      <x:c r="B387" s="3" t="str">
        <x:v>Государственное бюджетное общеобразовательное учреждение города Москвы «Школа № 554»</x:v>
      </x:c>
      <x:c r="C387" s="3" t="str">
        <x:v>7,8,9 классы</x:v>
      </x:c>
      <x:c r="D387" s="3" t="str">
        <x:v>Пр-735</x:v>
      </x:c>
      <x:c r="E387" s="3" t="n">
        <x:v>51</x:v>
      </x:c>
      <x:c r="F387" s="10" t="str">
        <x:f>IFERROR(HYPERLINK("https://www.mgpu.ru/wp-content/uploads/2026/09/15.09.2026-Pr-735-shkoly-proektov_vertikali-.pdf#page=51","https://www.mgpu.ru/wp-content/uploads/2026/09/15.09.2026-Pr-735-shkoly-proektov_vertikali-.pdf#page=51"),"https://www.mgpu.ru/wp-content/uploads/2026/09/15.09.2026-Pr-735-shkoly-proektov_vertikali-.pdf#page=51")</x:f>
        <x:v>https://www.mgpu.ru/wp-content/uploads/2026/09/15.09.2026-Pr-735-shkoly-proektov_vertikali-.pdf#page=51</x:v>
      </x:c>
    </x:row>
    <x:row r="388" ht="64" customHeight="1">
      <x:c r="A388" s="3" t="str">
        <x:v>Математическая вертикаль</x:v>
      </x:c>
      <x:c r="B388" s="3" t="str">
        <x:v>Государственное бюджетное общеобразовательное учреждение города Москвы «Школа № 556»</x:v>
      </x:c>
      <x:c r="C388" s="3" t="str">
        <x:v>9 класс</x:v>
      </x:c>
      <x:c r="D388" s="3" t="str">
        <x:v>Пр-735</x:v>
      </x:c>
      <x:c r="E388" s="3" t="n">
        <x:v>51</x:v>
      </x:c>
      <x:c r="F388" s="10" t="str">
        <x:f>IFERROR(HYPERLINK("https://www.mgpu.ru/wp-content/uploads/2026/09/15.09.2026-Pr-735-shkoly-proektov_vertikali-.pdf#page=51","https://www.mgpu.ru/wp-content/uploads/2026/09/15.09.2026-Pr-735-shkoly-proektov_vertikali-.pdf#page=51"),"https://www.mgpu.ru/wp-content/uploads/2026/09/15.09.2026-Pr-735-shkoly-proektov_vertikali-.pdf#page=51")</x:f>
        <x:v>https://www.mgpu.ru/wp-content/uploads/2026/09/15.09.2026-Pr-735-shkoly-proektov_vertikali-.pdf#page=51</x:v>
      </x:c>
    </x:row>
    <x:row r="389" ht="64" customHeight="1">
      <x:c r="A389" s="3" t="str">
        <x:v>Математическая вертикаль</x:v>
      </x:c>
      <x:c r="B389" s="3" t="str">
        <x:v>Государственное бюджетное общеобразовательное уч реждение города Москвы «Школа № 56 имени академика В.А. Легасова»</x:v>
      </x:c>
      <x:c r="C389" s="3" t="str">
        <x:v>7,8,9 классы</x:v>
      </x:c>
      <x:c r="D389" s="3" t="str">
        <x:v>Пр-735</x:v>
      </x:c>
      <x:c r="E389" s="3" t="n">
        <x:v>51</x:v>
      </x:c>
      <x:c r="F389" s="10" t="str">
        <x:f>IFERROR(HYPERLINK("https://www.mgpu.ru/wp-content/uploads/2026/09/15.09.2026-Pr-735-shkoly-proektov_vertikali-.pdf#page=51","https://www.mgpu.ru/wp-content/uploads/2026/09/15.09.2026-Pr-735-shkoly-proektov_vertikali-.pdf#page=51"),"https://www.mgpu.ru/wp-content/uploads/2026/09/15.09.2026-Pr-735-shkoly-proektov_vertikali-.pdf#page=51")</x:f>
        <x:v>https://www.mgpu.ru/wp-content/uploads/2026/09/15.09.2026-Pr-735-shkoly-proektov_vertikali-.pdf#page=51</x:v>
      </x:c>
    </x:row>
    <x:row r="390" ht="64" customHeight="1">
      <x:c r="A390" s="3" t="str">
        <x:v>Математическая вертикаль</x:v>
      </x:c>
      <x:c r="B390" s="3" t="str">
        <x:v>Государственное бюджетное общеобразовательное учреждение города Москвы «Школа № 58»</x:v>
      </x:c>
      <x:c r="C390" s="3" t="str">
        <x:v>7,8,9 классы</x:v>
      </x:c>
      <x:c r="D390" s="3" t="str">
        <x:v>Пр-735</x:v>
      </x:c>
      <x:c r="E390" s="3" t="n">
        <x:v>51</x:v>
      </x:c>
      <x:c r="F390" s="10" t="str">
        <x:f>IFERROR(HYPERLINK("https://www.mgpu.ru/wp-content/uploads/2026/09/15.09.2026-Pr-735-shkoly-proektov_vertikali-.pdf#page=51","https://www.mgpu.ru/wp-content/uploads/2026/09/15.09.2026-Pr-735-shkoly-proektov_vertikali-.pdf#page=51"),"https://www.mgpu.ru/wp-content/uploads/2026/09/15.09.2026-Pr-735-shkoly-proektov_vertikali-.pdf#page=51")</x:f>
        <x:v>https://www.mgpu.ru/wp-content/uploads/2026/09/15.09.2026-Pr-735-shkoly-proektov_vertikali-.pdf#page=51</x:v>
      </x:c>
    </x:row>
    <x:row r="391" ht="64" customHeight="1">
      <x:c r="A391" s="3" t="str">
        <x:v>Математическая вертикаль</x:v>
      </x:c>
      <x:c r="B391" s="3" t="str">
        <x:v>Государственное бюджетное общеобразовательное уч реждение города Москвы «Школа № 597 «Новое поколение»</x:v>
      </x:c>
      <x:c r="C391" s="3" t="str">
        <x:v>8,9 классы</x:v>
      </x:c>
      <x:c r="D391" s="3" t="str">
        <x:v>Пр-735</x:v>
      </x:c>
      <x:c r="E391" s="3" t="n">
        <x:v>51</x:v>
      </x:c>
      <x:c r="F391" s="10" t="str">
        <x:f>IFERROR(HYPERLINK("https://www.mgpu.ru/wp-content/uploads/2026/09/15.09.2026-Pr-735-shkoly-proektov_vertikali-.pdf#page=51","https://www.mgpu.ru/wp-content/uploads/2026/09/15.09.2026-Pr-735-shkoly-proektov_vertikali-.pdf#page=51"),"https://www.mgpu.ru/wp-content/uploads/2026/09/15.09.2026-Pr-735-shkoly-proektov_vertikali-.pdf#page=51")</x:f>
        <x:v>https://www.mgpu.ru/wp-content/uploads/2026/09/15.09.2026-Pr-735-shkoly-proektov_vertikali-.pdf#page=51</x:v>
      </x:c>
    </x:row>
    <x:row r="392" ht="64" customHeight="1">
      <x:c r="A392" s="3" t="str">
        <x:v>Математическая вертикаль</x:v>
      </x:c>
      <x:c r="B392" s="3" t="str">
        <x:v>Государственное бюджетное общеобразовательное учреждение города Москвы «Школа № 609»</x:v>
      </x:c>
      <x:c r="C392" s="3" t="str">
        <x:v>7,8,9 классы</x:v>
      </x:c>
      <x:c r="D392" s="3" t="str">
        <x:v>Пр-735</x:v>
      </x:c>
      <x:c r="E392" s="3" t="n">
        <x:v>51</x:v>
      </x:c>
      <x:c r="F392" s="10" t="str">
        <x:f>IFERROR(HYPERLINK("https://www.mgpu.ru/wp-content/uploads/2026/09/15.09.2026-Pr-735-shkoly-proektov_vertikali-.pdf#page=51","https://www.mgpu.ru/wp-content/uploads/2026/09/15.09.2026-Pr-735-shkoly-proektov_vertikali-.pdf#page=51"),"https://www.mgpu.ru/wp-content/uploads/2026/09/15.09.2026-Pr-735-shkoly-proektov_vertikali-.pdf#page=51")</x:f>
        <x:v>https://www.mgpu.ru/wp-content/uploads/2026/09/15.09.2026-Pr-735-shkoly-proektov_vertikali-.pdf#page=51</x:v>
      </x:c>
    </x:row>
    <x:row r="393" ht="64" customHeight="1">
      <x:c r="A393" s="3" t="str">
        <x:v>Математическая вертикаль</x:v>
      </x:c>
      <x:c r="B393" s="3" t="str">
        <x:v>Государственное бюджетное общеобразовательное учреждение города Москвы «Школа № 618»</x:v>
      </x:c>
      <x:c r="C393" s="3" t="str">
        <x:v>8,9 классы</x:v>
      </x:c>
      <x:c r="D393" s="3" t="str">
        <x:v>Пр-735</x:v>
      </x:c>
      <x:c r="E393" s="3" t="n">
        <x:v>51</x:v>
      </x:c>
      <x:c r="F393" s="10" t="str">
        <x:f>IFERROR(HYPERLINK("https://www.mgpu.ru/wp-content/uploads/2026/09/15.09.2026-Pr-735-shkoly-proektov_vertikali-.pdf#page=51","https://www.mgpu.ru/wp-content/uploads/2026/09/15.09.2026-Pr-735-shkoly-proektov_vertikali-.pdf#page=51"),"https://www.mgpu.ru/wp-content/uploads/2026/09/15.09.2026-Pr-735-shkoly-proektov_vertikali-.pdf#page=51")</x:f>
        <x:v>https://www.mgpu.ru/wp-content/uploads/2026/09/15.09.2026-Pr-735-shkoly-proektov_vertikali-.pdf#page=51</x:v>
      </x:c>
    </x:row>
    <x:row r="394" ht="64" customHeight="1">
      <x:c r="A394" s="3" t="str">
        <x:v>Математическая вертикаль</x:v>
      </x:c>
      <x:c r="B394" s="3" t="str">
        <x:v>Государственное бюджетное общеобразовательное учреждение города Москвы «Школа № 625»</x:v>
      </x:c>
      <x:c r="C394" s="3" t="str">
        <x:v>7,8,9 классы</x:v>
      </x:c>
      <x:c r="D394" s="3" t="str">
        <x:v>Пр-735</x:v>
      </x:c>
      <x:c r="E394" s="3" t="n">
        <x:v>51</x:v>
      </x:c>
      <x:c r="F394" s="10" t="str">
        <x:f>IFERROR(HYPERLINK("https://www.mgpu.ru/wp-content/uploads/2026/09/15.09.2026-Pr-735-shkoly-proektov_vertikali-.pdf#page=51","https://www.mgpu.ru/wp-content/uploads/2026/09/15.09.2026-Pr-735-shkoly-proektov_vertikali-.pdf#page=51"),"https://www.mgpu.ru/wp-content/uploads/2026/09/15.09.2026-Pr-735-shkoly-proektov_vertikali-.pdf#page=51")</x:f>
        <x:v>https://www.mgpu.ru/wp-content/uploads/2026/09/15.09.2026-Pr-735-shkoly-proektov_vertikali-.pdf#page=51</x:v>
      </x:c>
    </x:row>
    <x:row r="395" ht="64" customHeight="1">
      <x:c r="A395" s="3" t="str">
        <x:v>Математическая вертикаль</x:v>
      </x:c>
      <x:c r="B395" s="3" t="str">
        <x:v>Государственное бюджетное общеобразовательное уч реждение города Москвы «Школа № 626 имени Н.И. Сац»</x:v>
      </x:c>
      <x:c r="C395" s="3" t="str">
        <x:v>7,8,9 классы</x:v>
      </x:c>
      <x:c r="D395" s="3" t="str">
        <x:v>Пр-735</x:v>
      </x:c>
      <x:c r="E395" s="3" t="n">
        <x:v>51</x:v>
      </x:c>
      <x:c r="F395" s="10" t="str">
        <x:f>IFERROR(HYPERLINK("https://www.mgpu.ru/wp-content/uploads/2026/09/15.09.2026-Pr-735-shkoly-proektov_vertikali-.pdf#page=51","https://www.mgpu.ru/wp-content/uploads/2026/09/15.09.2026-Pr-735-shkoly-proektov_vertikali-.pdf#page=51"),"https://www.mgpu.ru/wp-content/uploads/2026/09/15.09.2026-Pr-735-shkoly-proektov_vertikali-.pdf#page=51")</x:f>
        <x:v>https://www.mgpu.ru/wp-content/uploads/2026/09/15.09.2026-Pr-735-shkoly-proektov_vertikali-.pdf#page=51</x:v>
      </x:c>
    </x:row>
    <x:row r="396" ht="64" customHeight="1">
      <x:c r="A396" s="3" t="str">
        <x:v>Математическая вертикаль</x:v>
      </x:c>
      <x:c r="B396" s="3" t="str">
        <x:v>Государственное бюджетное общеобразовательное уч реждение города Москвы «Школа № 627 имени генерала Д.Д. Лелюшенко»</x:v>
      </x:c>
      <x:c r="C396" s="3" t="str">
        <x:v>7,8,9 классы</x:v>
      </x:c>
      <x:c r="D396" s="3" t="str">
        <x:v>Пр-735</x:v>
      </x:c>
      <x:c r="E396" s="3" t="n">
        <x:v>51</x:v>
      </x:c>
      <x:c r="F396" s="10" t="str">
        <x:f>IFERROR(HYPERLINK("https://www.mgpu.ru/wp-content/uploads/2026/09/15.09.2026-Pr-735-shkoly-proektov_vertikali-.pdf#page=51","https://www.mgpu.ru/wp-content/uploads/2026/09/15.09.2026-Pr-735-shkoly-proektov_vertikali-.pdf#page=51"),"https://www.mgpu.ru/wp-content/uploads/2026/09/15.09.2026-Pr-735-shkoly-proektov_vertikali-.pdf#page=51")</x:f>
        <x:v>https://www.mgpu.ru/wp-content/uploads/2026/09/15.09.2026-Pr-735-shkoly-proektov_vertikali-.pdf#page=51</x:v>
      </x:c>
    </x:row>
    <x:row r="397" ht="64" customHeight="1">
      <x:c r="A397" s="3" t="str">
        <x:v>Математическая вертикаль</x:v>
      </x:c>
      <x:c r="B397" s="3" t="str">
        <x:v>Государственное бюджетное общеобразовательное учреждение города Москвы «Школа № 629»</x:v>
      </x:c>
      <x:c r="C397" s="3" t="str">
        <x:v>7,8,9 классы</x:v>
      </x:c>
      <x:c r="D397" s="3" t="str">
        <x:v>Пр-735</x:v>
      </x:c>
      <x:c r="E397" s="3" t="n">
        <x:v>51</x:v>
      </x:c>
      <x:c r="F397" s="10" t="str">
        <x:f>IFERROR(HYPERLINK("https://www.mgpu.ru/wp-content/uploads/2026/09/15.09.2026-Pr-735-shkoly-proektov_vertikali-.pdf#page=51","https://www.mgpu.ru/wp-content/uploads/2026/09/15.09.2026-Pr-735-shkoly-proektov_vertikali-.pdf#page=51"),"https://www.mgpu.ru/wp-content/uploads/2026/09/15.09.2026-Pr-735-shkoly-proektov_vertikali-.pdf#page=51")</x:f>
        <x:v>https://www.mgpu.ru/wp-content/uploads/2026/09/15.09.2026-Pr-735-shkoly-proektov_vertikali-.pdf#page=51</x:v>
      </x:c>
    </x:row>
    <x:row r="398" ht="64" customHeight="1">
      <x:c r="A398" s="3" t="str">
        <x:v>Математическая вертикаль</x:v>
      </x:c>
      <x:c r="B398" s="3" t="str">
        <x:v>Государственное бюджетное общеобразовательное уч реждение города Москвы «Школа № 630 имени дважды Героя Советского Союза Г.П. Кравченко»</x:v>
      </x:c>
      <x:c r="C398" s="3" t="str">
        <x:v>7,8,9 классы</x:v>
      </x:c>
      <x:c r="D398" s="3" t="str">
        <x:v>Пр-735</x:v>
      </x:c>
      <x:c r="E398" s="3" t="n">
        <x:v>51</x:v>
      </x:c>
      <x:c r="F398" s="10" t="str">
        <x:f>IFERROR(HYPERLINK("https://www.mgpu.ru/wp-content/uploads/2026/09/15.09.2026-Pr-735-shkoly-proektov_vertikali-.pdf#page=51","https://www.mgpu.ru/wp-content/uploads/2026/09/15.09.2026-Pr-735-shkoly-proektov_vertikali-.pdf#page=51"),"https://www.mgpu.ru/wp-content/uploads/2026/09/15.09.2026-Pr-735-shkoly-proektov_vertikali-.pdf#page=51")</x:f>
        <x:v>https://www.mgpu.ru/wp-content/uploads/2026/09/15.09.2026-Pr-735-shkoly-proektov_vertikali-.pdf#page=51</x:v>
      </x:c>
    </x:row>
    <x:row r="399" ht="64" customHeight="1">
      <x:c r="A399" s="3" t="str">
        <x:v>Математическая вертикаль</x:v>
      </x:c>
      <x:c r="B399" s="3" t="str">
        <x:v>Государственное бюджетное общеобразовательное учреждение города Москвы «Школа № 64»</x:v>
      </x:c>
      <x:c r="C399" s="3" t="str">
        <x:v>8,9 классы</x:v>
      </x:c>
      <x:c r="D399" s="3" t="str">
        <x:v>Пр-735</x:v>
      </x:c>
      <x:c r="E399" s="3" t="n">
        <x:v>51</x:v>
      </x:c>
      <x:c r="F399" s="10" t="str">
        <x:f>IFERROR(HYPERLINK("https://www.mgpu.ru/wp-content/uploads/2026/09/15.09.2026-Pr-735-shkoly-proektov_vertikali-.pdf#page=51","https://www.mgpu.ru/wp-content/uploads/2026/09/15.09.2026-Pr-735-shkoly-proektov_vertikali-.pdf#page=51"),"https://www.mgpu.ru/wp-content/uploads/2026/09/15.09.2026-Pr-735-shkoly-proektov_vertikali-.pdf#page=51")</x:f>
        <x:v>https://www.mgpu.ru/wp-content/uploads/2026/09/15.09.2026-Pr-735-shkoly-proektov_vertikali-.pdf#page=51</x:v>
      </x:c>
    </x:row>
    <x:row r="400" ht="64" customHeight="1">
      <x:c r="A400" s="3" t="str">
        <x:v>Математическая вертикаль</x:v>
      </x:c>
      <x:c r="B400" s="3" t="str">
        <x:v>Государственное бюджетное общеобразовательное уч реждение города Москвы «Школа № 641 имени Сергея Есенина»</x:v>
      </x:c>
      <x:c r="C400" s="3" t="str">
        <x:v>7,8,9 классы</x:v>
      </x:c>
      <x:c r="D400" s="3" t="str">
        <x:v>Пр-735</x:v>
      </x:c>
      <x:c r="E400" s="3" t="n">
        <x:v>51</x:v>
      </x:c>
      <x:c r="F400" s="10" t="str">
        <x:f>IFERROR(HYPERLINK("https://www.mgpu.ru/wp-content/uploads/2026/09/15.09.2026-Pr-735-shkoly-proektov_vertikali-.pdf#page=51","https://www.mgpu.ru/wp-content/uploads/2026/09/15.09.2026-Pr-735-shkoly-proektov_vertikali-.pdf#page=51"),"https://www.mgpu.ru/wp-content/uploads/2026/09/15.09.2026-Pr-735-shkoly-proektov_vertikali-.pdf#page=51")</x:f>
        <x:v>https://www.mgpu.ru/wp-content/uploads/2026/09/15.09.2026-Pr-735-shkoly-proektov_vertikali-.pdf#page=51</x:v>
      </x:c>
    </x:row>
    <x:row r="401" ht="64" customHeight="1">
      <x:c r="A401" s="3" t="str">
        <x:v>Математическая вертикаль</x:v>
      </x:c>
      <x:c r="B401" s="3" t="str">
        <x:v>Государственное бюджетное общеобразовательное уч реждение города Москвы «Школа № 648 имени Героя Российской Федерации А.Г. Карлова»</x:v>
      </x:c>
      <x:c r="C401" s="3" t="str">
        <x:v>7,8,9 классы</x:v>
      </x:c>
      <x:c r="D401" s="3" t="str">
        <x:v>Пр-735</x:v>
      </x:c>
      <x:c r="E401" s="3" t="n">
        <x:v>51</x:v>
      </x:c>
      <x:c r="F401" s="10" t="str">
        <x:f>IFERROR(HYPERLINK("https://www.mgpu.ru/wp-content/uploads/2026/09/15.09.2026-Pr-735-shkoly-proektov_vertikali-.pdf#page=51","https://www.mgpu.ru/wp-content/uploads/2026/09/15.09.2026-Pr-735-shkoly-proektov_vertikali-.pdf#page=51"),"https://www.mgpu.ru/wp-content/uploads/2026/09/15.09.2026-Pr-735-shkoly-proektov_vertikali-.pdf#page=51")</x:f>
        <x:v>https://www.mgpu.ru/wp-content/uploads/2026/09/15.09.2026-Pr-735-shkoly-proektov_vertikali-.pdf#page=51</x:v>
      </x:c>
    </x:row>
    <x:row r="402" ht="64" customHeight="1">
      <x:c r="A402" s="3" t="str">
        <x:v>Математическая вертикаль</x:v>
      </x:c>
      <x:c r="B402" s="3" t="str">
        <x:v>Государственное бюджетное общеобразовательное уч реждение города Москвы «Школа № 654 имени А.Д. Фридмана»</x:v>
      </x:c>
      <x:c r="C402" s="3" t="str">
        <x:v>8,9 классы</x:v>
      </x:c>
      <x:c r="D402" s="3" t="str">
        <x:v>Пр-735</x:v>
      </x:c>
      <x:c r="E402" s="3" t="n">
        <x:v>52</x:v>
      </x:c>
      <x:c r="F402" s="10" t="str">
        <x:f>IFERROR(HYPERLINK("https://www.mgpu.ru/wp-content/uploads/2026/09/15.09.2026-Pr-735-shkoly-proektov_vertikali-.pdf#page=52","https://www.mgpu.ru/wp-content/uploads/2026/09/15.09.2026-Pr-735-shkoly-proektov_vertikali-.pdf#page=52"),"https://www.mgpu.ru/wp-content/uploads/2026/09/15.09.2026-Pr-735-shkoly-proektov_vertikali-.pdf#page=52")</x:f>
        <x:v>https://www.mgpu.ru/wp-content/uploads/2026/09/15.09.2026-Pr-735-shkoly-proektov_vertikali-.pdf#page=52</x:v>
      </x:c>
    </x:row>
    <x:row r="403" ht="64" customHeight="1">
      <x:c r="A403" s="3" t="str">
        <x:v>Математическая вертикаль</x:v>
      </x:c>
      <x:c r="B403" s="3" t="str">
        <x:v>Государственное бюджетное общеобразовательное уч реждение города Москвы «Школа № 656 имени А.С. Макаренко»</x:v>
      </x:c>
      <x:c r="C403" s="3" t="str">
        <x:v>7,8,9 классы</x:v>
      </x:c>
      <x:c r="D403" s="3" t="str">
        <x:v>Пр-735</x:v>
      </x:c>
      <x:c r="E403" s="3" t="n">
        <x:v>52</x:v>
      </x:c>
      <x:c r="F403" s="10" t="str">
        <x:f>IFERROR(HYPERLINK("https://www.mgpu.ru/wp-content/uploads/2026/09/15.09.2026-Pr-735-shkoly-proektov_vertikali-.pdf#page=52","https://www.mgpu.ru/wp-content/uploads/2026/09/15.09.2026-Pr-735-shkoly-proektov_vertikali-.pdf#page=52"),"https://www.mgpu.ru/wp-content/uploads/2026/09/15.09.2026-Pr-735-shkoly-proektov_vertikali-.pdf#page=52")</x:f>
        <x:v>https://www.mgpu.ru/wp-content/uploads/2026/09/15.09.2026-Pr-735-shkoly-proektov_vertikali-.pdf#page=52</x:v>
      </x:c>
    </x:row>
    <x:row r="404" ht="64" customHeight="1">
      <x:c r="A404" s="3" t="str">
        <x:v>Математическая вертикаль</x:v>
      </x:c>
      <x:c r="B404" s="3" t="str">
        <x:v>Государственное бюджетное общеобразовательное учреждение города Москвы «Школа № 657»</x:v>
      </x:c>
      <x:c r="C404" s="3" t="str">
        <x:v>9 класс</x:v>
      </x:c>
      <x:c r="D404" s="3" t="str">
        <x:v>Пр-735</x:v>
      </x:c>
      <x:c r="E404" s="3" t="n">
        <x:v>52</x:v>
      </x:c>
      <x:c r="F404" s="10" t="str">
        <x:f>IFERROR(HYPERLINK("https://www.mgpu.ru/wp-content/uploads/2026/09/15.09.2026-Pr-735-shkoly-proektov_vertikali-.pdf#page=52","https://www.mgpu.ru/wp-content/uploads/2026/09/15.09.2026-Pr-735-shkoly-proektov_vertikali-.pdf#page=52"),"https://www.mgpu.ru/wp-content/uploads/2026/09/15.09.2026-Pr-735-shkoly-proektov_vertikali-.pdf#page=52")</x:f>
        <x:v>https://www.mgpu.ru/wp-content/uploads/2026/09/15.09.2026-Pr-735-shkoly-proektov_vertikali-.pdf#page=52</x:v>
      </x:c>
    </x:row>
    <x:row r="405" ht="64" customHeight="1">
      <x:c r="A405" s="3" t="str">
        <x:v>Математическая вертикаль</x:v>
      </x:c>
      <x:c r="B405" s="3" t="str">
        <x:v>Государственное бюджетное общеобразовательное учреждение города Москвы «Школа № 664»</x:v>
      </x:c>
      <x:c r="C405" s="3" t="str">
        <x:v>7 класс</x:v>
      </x:c>
      <x:c r="D405" s="3" t="str">
        <x:v>Пр-735</x:v>
      </x:c>
      <x:c r="E405" s="3" t="n">
        <x:v>52</x:v>
      </x:c>
      <x:c r="F405" s="10" t="str">
        <x:f>IFERROR(HYPERLINK("https://www.mgpu.ru/wp-content/uploads/2026/09/15.09.2026-Pr-735-shkoly-proektov_vertikali-.pdf#page=52","https://www.mgpu.ru/wp-content/uploads/2026/09/15.09.2026-Pr-735-shkoly-proektov_vertikali-.pdf#page=52"),"https://www.mgpu.ru/wp-content/uploads/2026/09/15.09.2026-Pr-735-shkoly-proektov_vertikali-.pdf#page=52")</x:f>
        <x:v>https://www.mgpu.ru/wp-content/uploads/2026/09/15.09.2026-Pr-735-shkoly-proektov_vertikali-.pdf#page=52</x:v>
      </x:c>
    </x:row>
    <x:row r="406" ht="64" customHeight="1">
      <x:c r="A406" s="3" t="str">
        <x:v>Математическая вертикаль</x:v>
      </x:c>
      <x:c r="B406" s="3" t="str">
        <x:v>Государственное бюджетное общеобразовательное уч реждение города Москвы «Школа № 667 имени Героя Советского Союза К.Я. Самсонова»</x:v>
      </x:c>
      <x:c r="C406" s="3" t="str">
        <x:v>7,8,9 классы</x:v>
      </x:c>
      <x:c r="D406" s="3" t="str">
        <x:v>Пр-735</x:v>
      </x:c>
      <x:c r="E406" s="3" t="n">
        <x:v>52</x:v>
      </x:c>
      <x:c r="F406" s="10" t="str">
        <x:f>IFERROR(HYPERLINK("https://www.mgpu.ru/wp-content/uploads/2026/09/15.09.2026-Pr-735-shkoly-proektov_vertikali-.pdf#page=52","https://www.mgpu.ru/wp-content/uploads/2026/09/15.09.2026-Pr-735-shkoly-proektov_vertikali-.pdf#page=52"),"https://www.mgpu.ru/wp-content/uploads/2026/09/15.09.2026-Pr-735-shkoly-proektov_vertikali-.pdf#page=52")</x:f>
        <x:v>https://www.mgpu.ru/wp-content/uploads/2026/09/15.09.2026-Pr-735-shkoly-proektov_vertikali-.pdf#page=52</x:v>
      </x:c>
    </x:row>
    <x:row r="407" ht="64" customHeight="1">
      <x:c r="A407" s="3" t="str">
        <x:v>Математическая вертикаль</x:v>
      </x:c>
      <x:c r="B407" s="3" t="str">
        <x:v>Государственное бюджетное общеобразовательное уч реждение города Москвы «Школа № 69 имени Б.Ш. Окуджавы»</x:v>
      </x:c>
      <x:c r="C407" s="3" t="str">
        <x:v>7,8,9 классы</x:v>
      </x:c>
      <x:c r="D407" s="3" t="str">
        <x:v>Пр-735</x:v>
      </x:c>
      <x:c r="E407" s="3" t="n">
        <x:v>52</x:v>
      </x:c>
      <x:c r="F407" s="10" t="str">
        <x:f>IFERROR(HYPERLINK("https://www.mgpu.ru/wp-content/uploads/2026/09/15.09.2026-Pr-735-shkoly-proektov_vertikali-.pdf#page=52","https://www.mgpu.ru/wp-content/uploads/2026/09/15.09.2026-Pr-735-shkoly-proektov_vertikali-.pdf#page=52"),"https://www.mgpu.ru/wp-content/uploads/2026/09/15.09.2026-Pr-735-shkoly-proektov_vertikali-.pdf#page=52")</x:f>
        <x:v>https://www.mgpu.ru/wp-content/uploads/2026/09/15.09.2026-Pr-735-shkoly-proektov_vertikali-.pdf#page=52</x:v>
      </x:c>
    </x:row>
    <x:row r="408" ht="64" customHeight="1">
      <x:c r="A408" s="3" t="str">
        <x:v>Математическая вертикаль</x:v>
      </x:c>
      <x:c r="B408" s="3" t="str">
        <x:v>Государственное бюджетное общеобразовательное учреждение города Москвы «Школа № 7»</x:v>
      </x:c>
      <x:c r="C408" s="3" t="str">
        <x:v>7,8,9 классы</x:v>
      </x:c>
      <x:c r="D408" s="3" t="str">
        <x:v>Пр-735</x:v>
      </x:c>
      <x:c r="E408" s="3" t="n">
        <x:v>52</x:v>
      </x:c>
      <x:c r="F408" s="10" t="str">
        <x:f>IFERROR(HYPERLINK("https://www.mgpu.ru/wp-content/uploads/2026/09/15.09.2026-Pr-735-shkoly-proektov_vertikali-.pdf#page=52","https://www.mgpu.ru/wp-content/uploads/2026/09/15.09.2026-Pr-735-shkoly-proektov_vertikali-.pdf#page=52"),"https://www.mgpu.ru/wp-content/uploads/2026/09/15.09.2026-Pr-735-shkoly-proektov_vertikali-.pdf#page=52")</x:f>
        <x:v>https://www.mgpu.ru/wp-content/uploads/2026/09/15.09.2026-Pr-735-shkoly-proektov_vertikali-.pdf#page=52</x:v>
      </x:c>
    </x:row>
    <x:row r="409" ht="64" customHeight="1">
      <x:c r="A409" s="3" t="str">
        <x:v>Математическая вертикаль</x:v>
      </x:c>
      <x:c r="B409" s="3" t="str">
        <x:v>Государственное бюджетное общеобразовательное уч реждение города Москвы «Школа № 709 имени дважды Героя Социалистического труда В.И. Долгих»</x:v>
      </x:c>
      <x:c r="C409" s="3" t="str">
        <x:v>7,8,9 классы</x:v>
      </x:c>
      <x:c r="D409" s="3" t="str">
        <x:v>Пр-735</x:v>
      </x:c>
      <x:c r="E409" s="3" t="n">
        <x:v>52</x:v>
      </x:c>
      <x:c r="F409" s="10" t="str">
        <x:f>IFERROR(HYPERLINK("https://www.mgpu.ru/wp-content/uploads/2026/09/15.09.2026-Pr-735-shkoly-proektov_vertikali-.pdf#page=52","https://www.mgpu.ru/wp-content/uploads/2026/09/15.09.2026-Pr-735-shkoly-proektov_vertikali-.pdf#page=52"),"https://www.mgpu.ru/wp-content/uploads/2026/09/15.09.2026-Pr-735-shkoly-proektov_vertikali-.pdf#page=52")</x:f>
        <x:v>https://www.mgpu.ru/wp-content/uploads/2026/09/15.09.2026-Pr-735-shkoly-proektov_vertikali-.pdf#page=52</x:v>
      </x:c>
    </x:row>
    <x:row r="410" ht="64" customHeight="1">
      <x:c r="A410" s="3" t="str">
        <x:v>Математическая вертикаль</x:v>
      </x:c>
      <x:c r="B410" s="3" t="str">
        <x:v>Государственное бюджетное общеобразовательное учреждение города Москвы «Школа № 717»</x:v>
      </x:c>
      <x:c r="C410" s="3" t="str">
        <x:v>9 класс</x:v>
      </x:c>
      <x:c r="D410" s="3" t="str">
        <x:v>Пр-735</x:v>
      </x:c>
      <x:c r="E410" s="3" t="n">
        <x:v>52</x:v>
      </x:c>
      <x:c r="F410" s="10" t="str">
        <x:f>IFERROR(HYPERLINK("https://www.mgpu.ru/wp-content/uploads/2026/09/15.09.2026-Pr-735-shkoly-proektov_vertikali-.pdf#page=52","https://www.mgpu.ru/wp-content/uploads/2026/09/15.09.2026-Pr-735-shkoly-proektov_vertikali-.pdf#page=52"),"https://www.mgpu.ru/wp-content/uploads/2026/09/15.09.2026-Pr-735-shkoly-proektov_vertikali-.pdf#page=52")</x:f>
        <x:v>https://www.mgpu.ru/wp-content/uploads/2026/09/15.09.2026-Pr-735-shkoly-proektov_vertikali-.pdf#page=52</x:v>
      </x:c>
    </x:row>
    <x:row r="411" ht="64" customHeight="1">
      <x:c r="A411" s="3" t="str">
        <x:v>Математическая вертикаль</x:v>
      </x:c>
      <x:c r="B411" s="3" t="str">
        <x:v>Государственное бюджетное общеобразовательное учреждение города Москвы «Школа № 719»</x:v>
      </x:c>
      <x:c r="C411" s="3" t="str">
        <x:v>9 класс</x:v>
      </x:c>
      <x:c r="D411" s="3" t="str">
        <x:v>Пр-735</x:v>
      </x:c>
      <x:c r="E411" s="3" t="n">
        <x:v>52</x:v>
      </x:c>
      <x:c r="F411" s="10" t="str">
        <x:f>IFERROR(HYPERLINK("https://www.mgpu.ru/wp-content/uploads/2026/09/15.09.2026-Pr-735-shkoly-proektov_vertikali-.pdf#page=52","https://www.mgpu.ru/wp-content/uploads/2026/09/15.09.2026-Pr-735-shkoly-proektov_vertikali-.pdf#page=52"),"https://www.mgpu.ru/wp-content/uploads/2026/09/15.09.2026-Pr-735-shkoly-proektov_vertikali-.pdf#page=52")</x:f>
        <x:v>https://www.mgpu.ru/wp-content/uploads/2026/09/15.09.2026-Pr-735-shkoly-proektov_vertikali-.pdf#page=52</x:v>
      </x:c>
    </x:row>
    <x:row r="412" ht="64" customHeight="1">
      <x:c r="A412" s="3" t="str">
        <x:v>Математическая вертикаль</x:v>
      </x:c>
      <x:c r="B412" s="3" t="str">
        <x:v>Государственное бюджетное общеобразовательное учреждение города Москвы «Школа № 727»</x:v>
      </x:c>
      <x:c r="C412" s="3" t="str">
        <x:v>7,8,9 классы</x:v>
      </x:c>
      <x:c r="D412" s="3" t="str">
        <x:v>Пр-735</x:v>
      </x:c>
      <x:c r="E412" s="3" t="n">
        <x:v>52</x:v>
      </x:c>
      <x:c r="F412" s="10" t="str">
        <x:f>IFERROR(HYPERLINK("https://www.mgpu.ru/wp-content/uploads/2026/09/15.09.2026-Pr-735-shkoly-proektov_vertikali-.pdf#page=52","https://www.mgpu.ru/wp-content/uploads/2026/09/15.09.2026-Pr-735-shkoly-proektov_vertikali-.pdf#page=52"),"https://www.mgpu.ru/wp-content/uploads/2026/09/15.09.2026-Pr-735-shkoly-proektov_vertikali-.pdf#page=52")</x:f>
        <x:v>https://www.mgpu.ru/wp-content/uploads/2026/09/15.09.2026-Pr-735-shkoly-proektov_vertikali-.pdf#page=52</x:v>
      </x:c>
    </x:row>
    <x:row r="413" ht="64" customHeight="1">
      <x:c r="A413" s="3" t="str">
        <x:v>Математическая вертикаль</x:v>
      </x:c>
      <x:c r="B413" s="3" t="str">
        <x:v>Государственное бюджетное общеобразовательное уч реждение города Москвы «Школа № 760 имени А.П. Маресьева»</x:v>
      </x:c>
      <x:c r="C413" s="3" t="str">
        <x:v>7,8 классы</x:v>
      </x:c>
      <x:c r="D413" s="3" t="str">
        <x:v>Пр-735</x:v>
      </x:c>
      <x:c r="E413" s="3" t="n">
        <x:v>52</x:v>
      </x:c>
      <x:c r="F413" s="10" t="str">
        <x:f>IFERROR(HYPERLINK("https://www.mgpu.ru/wp-content/uploads/2026/09/15.09.2026-Pr-735-shkoly-proektov_vertikali-.pdf#page=52","https://www.mgpu.ru/wp-content/uploads/2026/09/15.09.2026-Pr-735-shkoly-proektov_vertikali-.pdf#page=52"),"https://www.mgpu.ru/wp-content/uploads/2026/09/15.09.2026-Pr-735-shkoly-proektov_vertikali-.pdf#page=52")</x:f>
        <x:v>https://www.mgpu.ru/wp-content/uploads/2026/09/15.09.2026-Pr-735-shkoly-proektov_vertikali-.pdf#page=52</x:v>
      </x:c>
    </x:row>
    <x:row r="414" ht="64" customHeight="1">
      <x:c r="A414" s="3" t="str">
        <x:v>Математическая вертикаль</x:v>
      </x:c>
      <x:c r="B414" s="3" t="str">
        <x:v>Государственное бюджетное общеобразовательное учреждение города Москвы «Школа № 763»</x:v>
      </x:c>
      <x:c r="C414" s="3" t="str">
        <x:v>7,8,9 классы</x:v>
      </x:c>
      <x:c r="D414" s="3" t="str">
        <x:v>Пр-735</x:v>
      </x:c>
      <x:c r="E414" s="3" t="n">
        <x:v>52</x:v>
      </x:c>
      <x:c r="F414" s="10" t="str">
        <x:f>IFERROR(HYPERLINK("https://www.mgpu.ru/wp-content/uploads/2026/09/15.09.2026-Pr-735-shkoly-proektov_vertikali-.pdf#page=52","https://www.mgpu.ru/wp-content/uploads/2026/09/15.09.2026-Pr-735-shkoly-proektov_vertikali-.pdf#page=52"),"https://www.mgpu.ru/wp-content/uploads/2026/09/15.09.2026-Pr-735-shkoly-proektov_vertikali-.pdf#page=52")</x:f>
        <x:v>https://www.mgpu.ru/wp-content/uploads/2026/09/15.09.2026-Pr-735-shkoly-proektov_vertikali-.pdf#page=52</x:v>
      </x:c>
    </x:row>
    <x:row r="415" ht="64" customHeight="1">
      <x:c r="A415" s="3" t="str">
        <x:v>Математическая вертикаль</x:v>
      </x:c>
      <x:c r="B415" s="3" t="str">
        <x:v>Государственное бюджетное общеобразовательное учреждение города Москвы «Школа № 771»</x:v>
      </x:c>
      <x:c r="C415" s="3" t="str">
        <x:v>7,8,9 классы</x:v>
      </x:c>
      <x:c r="D415" s="3" t="str">
        <x:v>Пр-735</x:v>
      </x:c>
      <x:c r="E415" s="3" t="n">
        <x:v>52</x:v>
      </x:c>
      <x:c r="F415" s="10" t="str">
        <x:f>IFERROR(HYPERLINK("https://www.mgpu.ru/wp-content/uploads/2026/09/15.09.2026-Pr-735-shkoly-proektov_vertikali-.pdf#page=52","https://www.mgpu.ru/wp-content/uploads/2026/09/15.09.2026-Pr-735-shkoly-proektov_vertikali-.pdf#page=52"),"https://www.mgpu.ru/wp-content/uploads/2026/09/15.09.2026-Pr-735-shkoly-proektov_vertikali-.pdf#page=52")</x:f>
        <x:v>https://www.mgpu.ru/wp-content/uploads/2026/09/15.09.2026-Pr-735-shkoly-proektov_vertikali-.pdf#page=52</x:v>
      </x:c>
    </x:row>
    <x:row r="416" ht="64" customHeight="1">
      <x:c r="A416" s="3" t="str">
        <x:v>Математическая вертикаль</x:v>
      </x:c>
      <x:c r="B416" s="3" t="str">
        <x:v>Государственное бюджетное общеобразовательное уч реждение города Москвы «Школа № 777 имени Героя Советского Союза Е.В. Михайлова»</x:v>
      </x:c>
      <x:c r="C416" s="3" t="str">
        <x:v>8,9 классы</x:v>
      </x:c>
      <x:c r="D416" s="3" t="str">
        <x:v>Пр-735</x:v>
      </x:c>
      <x:c r="E416" s="3" t="n">
        <x:v>52</x:v>
      </x:c>
      <x:c r="F416" s="10" t="str">
        <x:f>IFERROR(HYPERLINK("https://www.mgpu.ru/wp-content/uploads/2026/09/15.09.2026-Pr-735-shkoly-proektov_vertikali-.pdf#page=52","https://www.mgpu.ru/wp-content/uploads/2026/09/15.09.2026-Pr-735-shkoly-proektov_vertikali-.pdf#page=52"),"https://www.mgpu.ru/wp-content/uploads/2026/09/15.09.2026-Pr-735-shkoly-proektov_vertikali-.pdf#page=52")</x:f>
        <x:v>https://www.mgpu.ru/wp-content/uploads/2026/09/15.09.2026-Pr-735-shkoly-proektov_vertikali-.pdf#page=52</x:v>
      </x:c>
    </x:row>
    <x:row r="417" ht="64" customHeight="1">
      <x:c r="A417" s="3" t="str">
        <x:v>Математическая вертикаль</x:v>
      </x:c>
      <x:c r="B417" s="3" t="str">
        <x:v>Государственное бюджетное общеобразовательное учреждение города Москвы «Школа № 806»</x:v>
      </x:c>
      <x:c r="C417" s="3" t="str">
        <x:v>7,8,9 классы</x:v>
      </x:c>
      <x:c r="D417" s="3" t="str">
        <x:v>Пр-735</x:v>
      </x:c>
      <x:c r="E417" s="3" t="n">
        <x:v>52</x:v>
      </x:c>
      <x:c r="F417" s="10" t="str">
        <x:f>IFERROR(HYPERLINK("https://www.mgpu.ru/wp-content/uploads/2026/09/15.09.2026-Pr-735-shkoly-proektov_vertikali-.pdf#page=52","https://www.mgpu.ru/wp-content/uploads/2026/09/15.09.2026-Pr-735-shkoly-proektov_vertikali-.pdf#page=52"),"https://www.mgpu.ru/wp-content/uploads/2026/09/15.09.2026-Pr-735-shkoly-proektov_vertikali-.pdf#page=52")</x:f>
        <x:v>https://www.mgpu.ru/wp-content/uploads/2026/09/15.09.2026-Pr-735-shkoly-proektov_vertikali-.pdf#page=52</x:v>
      </x:c>
    </x:row>
    <x:row r="418" ht="64" customHeight="1">
      <x:c r="A418" s="3" t="str">
        <x:v>Математическая вертикаль</x:v>
      </x:c>
      <x:c r="B418" s="3" t="str">
        <x:v>Государственное бюджетное общеобразовательное учреждение города Москвы «Школа № 814»</x:v>
      </x:c>
      <x:c r="C418" s="3" t="str">
        <x:v>7,8,9 классы</x:v>
      </x:c>
      <x:c r="D418" s="3" t="str">
        <x:v>Пр-735</x:v>
      </x:c>
      <x:c r="E418" s="3" t="n">
        <x:v>52</x:v>
      </x:c>
      <x:c r="F418" s="10" t="str">
        <x:f>IFERROR(HYPERLINK("https://www.mgpu.ru/wp-content/uploads/2026/09/15.09.2026-Pr-735-shkoly-proektov_vertikali-.pdf#page=52","https://www.mgpu.ru/wp-content/uploads/2026/09/15.09.2026-Pr-735-shkoly-proektov_vertikali-.pdf#page=52"),"https://www.mgpu.ru/wp-content/uploads/2026/09/15.09.2026-Pr-735-shkoly-proektov_vertikali-.pdf#page=52")</x:f>
        <x:v>https://www.mgpu.ru/wp-content/uploads/2026/09/15.09.2026-Pr-735-shkoly-proektov_vertikali-.pdf#page=52</x:v>
      </x:c>
    </x:row>
    <x:row r="419" ht="64" customHeight="1">
      <x:c r="A419" s="3" t="str">
        <x:v>Математическая вертикаль</x:v>
      </x:c>
      <x:c r="B419" s="3" t="str">
        <x:v>Государственное бюджетное общеобразовательное учреждение города Москвы «Школа № 827»</x:v>
      </x:c>
      <x:c r="C419" s="3" t="str">
        <x:v>8,9 классы</x:v>
      </x:c>
      <x:c r="D419" s="3" t="str">
        <x:v>Пр-735</x:v>
      </x:c>
      <x:c r="E419" s="3" t="n">
        <x:v>53</x:v>
      </x:c>
      <x:c r="F419" s="10" t="str">
        <x:f>IFERROR(HYPERLINK("https://www.mgpu.ru/wp-content/uploads/2026/09/15.09.2026-Pr-735-shkoly-proektov_vertikali-.pdf#page=53","https://www.mgpu.ru/wp-content/uploads/2026/09/15.09.2026-Pr-735-shkoly-proektov_vertikali-.pdf#page=53"),"https://www.mgpu.ru/wp-content/uploads/2026/09/15.09.2026-Pr-735-shkoly-proektov_vertikali-.pdf#page=53")</x:f>
        <x:v>https://www.mgpu.ru/wp-content/uploads/2026/09/15.09.2026-Pr-735-shkoly-proektov_vertikali-.pdf#page=53</x:v>
      </x:c>
    </x:row>
    <x:row r="420" ht="64" customHeight="1">
      <x:c r="A420" s="3" t="str">
        <x:v>Математическая вертикаль</x:v>
      </x:c>
      <x:c r="B420" s="3" t="str">
        <x:v>Государственное бюджетное общеобразовательное учреждение города Москвы «Школа № 830»</x:v>
      </x:c>
      <x:c r="C420" s="3" t="str">
        <x:v>7,8,9 классы</x:v>
      </x:c>
      <x:c r="D420" s="3" t="str">
        <x:v>Пр-735</x:v>
      </x:c>
      <x:c r="E420" s="3" t="n">
        <x:v>53</x:v>
      </x:c>
      <x:c r="F420" s="10" t="str">
        <x:f>IFERROR(HYPERLINK("https://www.mgpu.ru/wp-content/uploads/2026/09/15.09.2026-Pr-735-shkoly-proektov_vertikali-.pdf#page=53","https://www.mgpu.ru/wp-content/uploads/2026/09/15.09.2026-Pr-735-shkoly-proektov_vertikali-.pdf#page=53"),"https://www.mgpu.ru/wp-content/uploads/2026/09/15.09.2026-Pr-735-shkoly-proektov_vertikali-.pdf#page=53")</x:f>
        <x:v>https://www.mgpu.ru/wp-content/uploads/2026/09/15.09.2026-Pr-735-shkoly-proektov_vertikali-.pdf#page=53</x:v>
      </x:c>
    </x:row>
    <x:row r="421" ht="64" customHeight="1">
      <x:c r="A421" s="3" t="str">
        <x:v>Математическая вертикаль</x:v>
      </x:c>
      <x:c r="B421" s="3" t="str">
        <x:v>Государственное бюджетное общеобразовательное учреждение города Москвы «Школа № 843»</x:v>
      </x:c>
      <x:c r="C421" s="3" t="str">
        <x:v>7,8,9 классы</x:v>
      </x:c>
      <x:c r="D421" s="3" t="str">
        <x:v>Пр-735</x:v>
      </x:c>
      <x:c r="E421" s="3" t="n">
        <x:v>53</x:v>
      </x:c>
      <x:c r="F421" s="10" t="str">
        <x:f>IFERROR(HYPERLINK("https://www.mgpu.ru/wp-content/uploads/2026/09/15.09.2026-Pr-735-shkoly-proektov_vertikali-.pdf#page=53","https://www.mgpu.ru/wp-content/uploads/2026/09/15.09.2026-Pr-735-shkoly-proektov_vertikali-.pdf#page=53"),"https://www.mgpu.ru/wp-content/uploads/2026/09/15.09.2026-Pr-735-shkoly-proektov_vertikali-.pdf#page=53")</x:f>
        <x:v>https://www.mgpu.ru/wp-content/uploads/2026/09/15.09.2026-Pr-735-shkoly-proektov_vertikali-.pdf#page=53</x:v>
      </x:c>
    </x:row>
    <x:row r="422" ht="64" customHeight="1">
      <x:c r="A422" s="3" t="str">
        <x:v>Математическая вертикаль</x:v>
      </x:c>
      <x:c r="B422" s="3" t="str">
        <x:v>Государственное бюджетное общеобразовательное учреждение города Москвы «Школа № 851»</x:v>
      </x:c>
      <x:c r="C422" s="3" t="str">
        <x:v>7,8,9 классы</x:v>
      </x:c>
      <x:c r="D422" s="3" t="str">
        <x:v>Пр-735</x:v>
      </x:c>
      <x:c r="E422" s="3" t="n">
        <x:v>53</x:v>
      </x:c>
      <x:c r="F422" s="10" t="str">
        <x:f>IFERROR(HYPERLINK("https://www.mgpu.ru/wp-content/uploads/2026/09/15.09.2026-Pr-735-shkoly-proektov_vertikali-.pdf#page=53","https://www.mgpu.ru/wp-content/uploads/2026/09/15.09.2026-Pr-735-shkoly-proektov_vertikali-.pdf#page=53"),"https://www.mgpu.ru/wp-content/uploads/2026/09/15.09.2026-Pr-735-shkoly-proektov_vertikali-.pdf#page=53")</x:f>
        <x:v>https://www.mgpu.ru/wp-content/uploads/2026/09/15.09.2026-Pr-735-shkoly-proektov_vertikali-.pdf#page=53</x:v>
      </x:c>
    </x:row>
    <x:row r="423" ht="64" customHeight="1">
      <x:c r="A423" s="3" t="str">
        <x:v>Математическая вертикаль</x:v>
      </x:c>
      <x:c r="B423" s="3" t="str">
        <x:v>Государственное бюджетное общеобразовательное учреждение города Москвы «Школа № 853»</x:v>
      </x:c>
      <x:c r="C423" s="3" t="str">
        <x:v>8,9 классы</x:v>
      </x:c>
      <x:c r="D423" s="3" t="str">
        <x:v>Пр-735</x:v>
      </x:c>
      <x:c r="E423" s="3" t="n">
        <x:v>53</x:v>
      </x:c>
      <x:c r="F423" s="10" t="str">
        <x:f>IFERROR(HYPERLINK("https://www.mgpu.ru/wp-content/uploads/2026/09/15.09.2026-Pr-735-shkoly-proektov_vertikali-.pdf#page=53","https://www.mgpu.ru/wp-content/uploads/2026/09/15.09.2026-Pr-735-shkoly-proektov_vertikali-.pdf#page=53"),"https://www.mgpu.ru/wp-content/uploads/2026/09/15.09.2026-Pr-735-shkoly-proektov_vertikali-.pdf#page=53")</x:f>
        <x:v>https://www.mgpu.ru/wp-content/uploads/2026/09/15.09.2026-Pr-735-shkoly-proektov_vertikali-.pdf#page=53</x:v>
      </x:c>
    </x:row>
    <x:row r="424" ht="64" customHeight="1">
      <x:c r="A424" s="3" t="str">
        <x:v>Математическая вертикаль</x:v>
      </x:c>
      <x:c r="B424" s="3" t="str">
        <x:v>Государственное бюджетное общеобразовательное учреждение города Москвы «Школа № 854»</x:v>
      </x:c>
      <x:c r="C424" s="3" t="str">
        <x:v>7,9 классы</x:v>
      </x:c>
      <x:c r="D424" s="3" t="str">
        <x:v>Пр-735</x:v>
      </x:c>
      <x:c r="E424" s="3" t="n">
        <x:v>53</x:v>
      </x:c>
      <x:c r="F424" s="10" t="str">
        <x:f>IFERROR(HYPERLINK("https://www.mgpu.ru/wp-content/uploads/2026/09/15.09.2026-Pr-735-shkoly-proektov_vertikali-.pdf#page=53","https://www.mgpu.ru/wp-content/uploads/2026/09/15.09.2026-Pr-735-shkoly-proektov_vertikali-.pdf#page=53"),"https://www.mgpu.ru/wp-content/uploads/2026/09/15.09.2026-Pr-735-shkoly-proektov_vertikali-.pdf#page=53")</x:f>
        <x:v>https://www.mgpu.ru/wp-content/uploads/2026/09/15.09.2026-Pr-735-shkoly-proektov_vertikali-.pdf#page=53</x:v>
      </x:c>
    </x:row>
    <x:row r="425" ht="64" customHeight="1">
      <x:c r="A425" s="3" t="str">
        <x:v>Математическая вертикаль</x:v>
      </x:c>
      <x:c r="B425" s="3" t="str">
        <x:v>Государственное бюджетное общеобразовательное уч реждение города Москвы «Школа № 86 имени М.Е. Катукова»</x:v>
      </x:c>
      <x:c r="C425" s="3" t="str">
        <x:v>7,8,9 классы</x:v>
      </x:c>
      <x:c r="D425" s="3" t="str">
        <x:v>Пр-735</x:v>
      </x:c>
      <x:c r="E425" s="3" t="n">
        <x:v>53</x:v>
      </x:c>
      <x:c r="F425" s="10" t="str">
        <x:f>IFERROR(HYPERLINK("https://www.mgpu.ru/wp-content/uploads/2026/09/15.09.2026-Pr-735-shkoly-proektov_vertikali-.pdf#page=53","https://www.mgpu.ru/wp-content/uploads/2026/09/15.09.2026-Pr-735-shkoly-proektov_vertikali-.pdf#page=53"),"https://www.mgpu.ru/wp-content/uploads/2026/09/15.09.2026-Pr-735-shkoly-proektov_vertikali-.pdf#page=53")</x:f>
        <x:v>https://www.mgpu.ru/wp-content/uploads/2026/09/15.09.2026-Pr-735-shkoly-proektov_vertikali-.pdf#page=53</x:v>
      </x:c>
    </x:row>
    <x:row r="426" ht="64" customHeight="1">
      <x:c r="A426" s="3" t="str">
        <x:v>Математическая вертикаль</x:v>
      </x:c>
      <x:c r="B426" s="3" t="str">
        <x:v>Государственное бюджетное общеобразовательное учреждение города Москвы «Школа № 875»</x:v>
      </x:c>
      <x:c r="C426" s="3" t="str">
        <x:v>9 класс</x:v>
      </x:c>
      <x:c r="D426" s="3" t="str">
        <x:v>Пр-735</x:v>
      </x:c>
      <x:c r="E426" s="3" t="n">
        <x:v>53</x:v>
      </x:c>
      <x:c r="F426" s="10" t="str">
        <x:f>IFERROR(HYPERLINK("https://www.mgpu.ru/wp-content/uploads/2026/09/15.09.2026-Pr-735-shkoly-proektov_vertikali-.pdf#page=53","https://www.mgpu.ru/wp-content/uploads/2026/09/15.09.2026-Pr-735-shkoly-proektov_vertikali-.pdf#page=53"),"https://www.mgpu.ru/wp-content/uploads/2026/09/15.09.2026-Pr-735-shkoly-proektov_vertikali-.pdf#page=53")</x:f>
        <x:v>https://www.mgpu.ru/wp-content/uploads/2026/09/15.09.2026-Pr-735-shkoly-proektov_vertikali-.pdf#page=53</x:v>
      </x:c>
    </x:row>
    <x:row r="427" ht="64" customHeight="1">
      <x:c r="A427" s="3" t="str">
        <x:v>Математическая вертикаль</x:v>
      </x:c>
      <x:c r="B427" s="3" t="str">
        <x:v>Государственное бюджетное общеобразовательное учреждение города Москвы «Школа № 878»</x:v>
      </x:c>
      <x:c r="C427" s="3" t="str">
        <x:v>7,8,9 классы</x:v>
      </x:c>
      <x:c r="D427" s="3" t="str">
        <x:v>Пр-735</x:v>
      </x:c>
      <x:c r="E427" s="3" t="n">
        <x:v>53</x:v>
      </x:c>
      <x:c r="F427" s="10" t="str">
        <x:f>IFERROR(HYPERLINK("https://www.mgpu.ru/wp-content/uploads/2026/09/15.09.2026-Pr-735-shkoly-proektov_vertikali-.pdf#page=53","https://www.mgpu.ru/wp-content/uploads/2026/09/15.09.2026-Pr-735-shkoly-proektov_vertikali-.pdf#page=53"),"https://www.mgpu.ru/wp-content/uploads/2026/09/15.09.2026-Pr-735-shkoly-proektov_vertikali-.pdf#page=53")</x:f>
        <x:v>https://www.mgpu.ru/wp-content/uploads/2026/09/15.09.2026-Pr-735-shkoly-proektov_vertikali-.pdf#page=53</x:v>
      </x:c>
    </x:row>
    <x:row r="428" ht="64" customHeight="1">
      <x:c r="A428" s="3" t="str">
        <x:v>Математическая вертикаль</x:v>
      </x:c>
      <x:c r="B428" s="3" t="str">
        <x:v>Государственное бюджетное общеобразовательное уч реждение города Москвы «Школа № 883 имени Героя Российской Федерации генерал-лейтенанта М.Ф. Лукина»</x:v>
      </x:c>
      <x:c r="C428" s="3" t="str">
        <x:v>8,9 классы</x:v>
      </x:c>
      <x:c r="D428" s="3" t="str">
        <x:v>Пр-735</x:v>
      </x:c>
      <x:c r="E428" s="3" t="n">
        <x:v>53</x:v>
      </x:c>
      <x:c r="F428" s="10" t="str">
        <x:f>IFERROR(HYPERLINK("https://www.mgpu.ru/wp-content/uploads/2026/09/15.09.2026-Pr-735-shkoly-proektov_vertikali-.pdf#page=53","https://www.mgpu.ru/wp-content/uploads/2026/09/15.09.2026-Pr-735-shkoly-proektov_vertikali-.pdf#page=53"),"https://www.mgpu.ru/wp-content/uploads/2026/09/15.09.2026-Pr-735-shkoly-proektov_vertikali-.pdf#page=53")</x:f>
        <x:v>https://www.mgpu.ru/wp-content/uploads/2026/09/15.09.2026-Pr-735-shkoly-proektov_vertikali-.pdf#page=53</x:v>
      </x:c>
    </x:row>
    <x:row r="429" ht="64" customHeight="1">
      <x:c r="A429" s="3" t="str">
        <x:v>Математическая вертикаль</x:v>
      </x:c>
      <x:c r="B429" s="3" t="str">
        <x:v>Государственное бюджетное общеобразовательное учреждение города Москвы «Школа № 887»</x:v>
      </x:c>
      <x:c r="C429" s="3" t="str">
        <x:v>7,8,9 классы</x:v>
      </x:c>
      <x:c r="D429" s="3" t="str">
        <x:v>Пр-735</x:v>
      </x:c>
      <x:c r="E429" s="3" t="n">
        <x:v>53</x:v>
      </x:c>
      <x:c r="F429" s="10" t="str">
        <x:f>IFERROR(HYPERLINK("https://www.mgpu.ru/wp-content/uploads/2026/09/15.09.2026-Pr-735-shkoly-proektov_vertikali-.pdf#page=53","https://www.mgpu.ru/wp-content/uploads/2026/09/15.09.2026-Pr-735-shkoly-proektov_vertikali-.pdf#page=53"),"https://www.mgpu.ru/wp-content/uploads/2026/09/15.09.2026-Pr-735-shkoly-proektov_vertikali-.pdf#page=53")</x:f>
        <x:v>https://www.mgpu.ru/wp-content/uploads/2026/09/15.09.2026-Pr-735-shkoly-proektov_vertikali-.pdf#page=53</x:v>
      </x:c>
    </x:row>
    <x:row r="430" ht="64" customHeight="1">
      <x:c r="A430" s="3" t="str">
        <x:v>Математическая вертикаль</x:v>
      </x:c>
      <x:c r="B430" s="3" t="str">
        <x:v>Государственное бюджетное общеобразовательное учреждение города Москвы «Школа № 902 «Диалог»</x:v>
      </x:c>
      <x:c r="C430" s="3" t="str">
        <x:v>7,8,9 классы</x:v>
      </x:c>
      <x:c r="D430" s="3" t="str">
        <x:v>Пр-735</x:v>
      </x:c>
      <x:c r="E430" s="3" t="n">
        <x:v>53</x:v>
      </x:c>
      <x:c r="F430" s="10" t="str">
        <x:f>IFERROR(HYPERLINK("https://www.mgpu.ru/wp-content/uploads/2026/09/15.09.2026-Pr-735-shkoly-proektov_vertikali-.pdf#page=53","https://www.mgpu.ru/wp-content/uploads/2026/09/15.09.2026-Pr-735-shkoly-proektov_vertikali-.pdf#page=53"),"https://www.mgpu.ru/wp-content/uploads/2026/09/15.09.2026-Pr-735-shkoly-proektov_vertikali-.pdf#page=53")</x:f>
        <x:v>https://www.mgpu.ru/wp-content/uploads/2026/09/15.09.2026-Pr-735-shkoly-proektov_vertikali-.pdf#page=53</x:v>
      </x:c>
    </x:row>
    <x:row r="431" ht="64" customHeight="1">
      <x:c r="A431" s="3" t="str">
        <x:v>Математическая вертикаль</x:v>
      </x:c>
      <x:c r="B431" s="3" t="str">
        <x:v>Государственное бюджетное общеобразовательное учреждение города Москвы «Школа № 904»</x:v>
      </x:c>
      <x:c r="C431" s="3" t="str">
        <x:v>7,8,9 классы</x:v>
      </x:c>
      <x:c r="D431" s="3" t="str">
        <x:v>Пр-735</x:v>
      </x:c>
      <x:c r="E431" s="3" t="n">
        <x:v>53</x:v>
      </x:c>
      <x:c r="F431" s="10" t="str">
        <x:f>IFERROR(HYPERLINK("https://www.mgpu.ru/wp-content/uploads/2026/09/15.09.2026-Pr-735-shkoly-proektov_vertikali-.pdf#page=53","https://www.mgpu.ru/wp-content/uploads/2026/09/15.09.2026-Pr-735-shkoly-proektov_vertikali-.pdf#page=53"),"https://www.mgpu.ru/wp-content/uploads/2026/09/15.09.2026-Pr-735-shkoly-proektov_vertikali-.pdf#page=53")</x:f>
        <x:v>https://www.mgpu.ru/wp-content/uploads/2026/09/15.09.2026-Pr-735-shkoly-proektov_vertikali-.pdf#page=53</x:v>
      </x:c>
    </x:row>
    <x:row r="432" ht="64" customHeight="1">
      <x:c r="A432" s="3" t="str">
        <x:v>Математическая вертикаль</x:v>
      </x:c>
      <x:c r="B432" s="3" t="str">
        <x:v>Государственное бюджетное общеобразовательное учреждение города Москвы «Школа № 91»</x:v>
      </x:c>
      <x:c r="C432" s="3" t="str">
        <x:v>7,8,9 классы</x:v>
      </x:c>
      <x:c r="D432" s="3" t="str">
        <x:v>Пр-735</x:v>
      </x:c>
      <x:c r="E432" s="3" t="n">
        <x:v>53</x:v>
      </x:c>
      <x:c r="F432" s="10" t="str">
        <x:f>IFERROR(HYPERLINK("https://www.mgpu.ru/wp-content/uploads/2026/09/15.09.2026-Pr-735-shkoly-proektov_vertikali-.pdf#page=53","https://www.mgpu.ru/wp-content/uploads/2026/09/15.09.2026-Pr-735-shkoly-proektov_vertikali-.pdf#page=53"),"https://www.mgpu.ru/wp-content/uploads/2026/09/15.09.2026-Pr-735-shkoly-proektov_vertikali-.pdf#page=53")</x:f>
        <x:v>https://www.mgpu.ru/wp-content/uploads/2026/09/15.09.2026-Pr-735-shkoly-proektov_vertikali-.pdf#page=53</x:v>
      </x:c>
    </x:row>
    <x:row r="433" ht="64" customHeight="1">
      <x:c r="A433" s="3" t="str">
        <x:v>Математическая вертикаль</x:v>
      </x:c>
      <x:c r="B433" s="3" t="str">
        <x:v>Государственное бюджетное общеобразовательное учреждение города Москвы «Школа № 920»</x:v>
      </x:c>
      <x:c r="C433" s="3" t="str">
        <x:v>7,8 классы</x:v>
      </x:c>
      <x:c r="D433" s="3" t="str">
        <x:v>Пр-735</x:v>
      </x:c>
      <x:c r="E433" s="3" t="n">
        <x:v>53</x:v>
      </x:c>
      <x:c r="F433" s="10" t="str">
        <x:f>IFERROR(HYPERLINK("https://www.mgpu.ru/wp-content/uploads/2026/09/15.09.2026-Pr-735-shkoly-proektov_vertikali-.pdf#page=53","https://www.mgpu.ru/wp-content/uploads/2026/09/15.09.2026-Pr-735-shkoly-proektov_vertikali-.pdf#page=53"),"https://www.mgpu.ru/wp-content/uploads/2026/09/15.09.2026-Pr-735-shkoly-proektov_vertikali-.pdf#page=53")</x:f>
        <x:v>https://www.mgpu.ru/wp-content/uploads/2026/09/15.09.2026-Pr-735-shkoly-proektov_vertikali-.pdf#page=53</x:v>
      </x:c>
    </x:row>
    <x:row r="434" ht="64" customHeight="1">
      <x:c r="A434" s="3" t="str">
        <x:v>Математическая вертикаль</x:v>
      </x:c>
      <x:c r="B434" s="3" t="str">
        <x:v>Государственное бюджетное общеобразовательное учреждение города Москвы «Школа № 922»</x:v>
      </x:c>
      <x:c r="C434" s="3" t="str">
        <x:v>7,8,9 классы</x:v>
      </x:c>
      <x:c r="D434" s="3" t="str">
        <x:v>Пр-735</x:v>
      </x:c>
      <x:c r="E434" s="3" t="n">
        <x:v>53</x:v>
      </x:c>
      <x:c r="F434" s="10" t="str">
        <x:f>IFERROR(HYPERLINK("https://www.mgpu.ru/wp-content/uploads/2026/09/15.09.2026-Pr-735-shkoly-proektov_vertikali-.pdf#page=53","https://www.mgpu.ru/wp-content/uploads/2026/09/15.09.2026-Pr-735-shkoly-proektov_vertikali-.pdf#page=53"),"https://www.mgpu.ru/wp-content/uploads/2026/09/15.09.2026-Pr-735-shkoly-proektov_vertikali-.pdf#page=53")</x:f>
        <x:v>https://www.mgpu.ru/wp-content/uploads/2026/09/15.09.2026-Pr-735-shkoly-proektov_vertikali-.pdf#page=53</x:v>
      </x:c>
    </x:row>
    <x:row r="435" ht="64" customHeight="1">
      <x:c r="A435" s="3" t="str">
        <x:v>Математическая вертикаль</x:v>
      </x:c>
      <x:c r="B435" s="3" t="str">
        <x:v>Государственное бюджетное общеобразовательное учреждение города Москвы «Школа № 924»</x:v>
      </x:c>
      <x:c r="C435" s="3" t="str">
        <x:v>7,8,9 классы</x:v>
      </x:c>
      <x:c r="D435" s="3" t="str">
        <x:v>Пр-735</x:v>
      </x:c>
      <x:c r="E435" s="3" t="n">
        <x:v>53</x:v>
      </x:c>
      <x:c r="F435" s="10" t="str">
        <x:f>IFERROR(HYPERLINK("https://www.mgpu.ru/wp-content/uploads/2026/09/15.09.2026-Pr-735-shkoly-proektov_vertikali-.pdf#page=53","https://www.mgpu.ru/wp-content/uploads/2026/09/15.09.2026-Pr-735-shkoly-proektov_vertikali-.pdf#page=53"),"https://www.mgpu.ru/wp-content/uploads/2026/09/15.09.2026-Pr-735-shkoly-proektov_vertikali-.pdf#page=53")</x:f>
        <x:v>https://www.mgpu.ru/wp-content/uploads/2026/09/15.09.2026-Pr-735-shkoly-proektov_vertikali-.pdf#page=53</x:v>
      </x:c>
    </x:row>
    <x:row r="436" ht="64" customHeight="1">
      <x:c r="A436" s="3" t="str">
        <x:v>Математическая вертикаль</x:v>
      </x:c>
      <x:c r="B436" s="3" t="str">
        <x:v>Государственное бюджетное общеобразовательное учреждение города Москвы «Школа № 935»</x:v>
      </x:c>
      <x:c r="C436" s="3" t="str">
        <x:v>7,8,9 классы</x:v>
      </x:c>
      <x:c r="D436" s="3" t="str">
        <x:v>Пр-735</x:v>
      </x:c>
      <x:c r="E436" s="3" t="n">
        <x:v>53</x:v>
      </x:c>
      <x:c r="F436" s="10" t="str">
        <x:f>IFERROR(HYPERLINK("https://www.mgpu.ru/wp-content/uploads/2026/09/15.09.2026-Pr-735-shkoly-proektov_vertikali-.pdf#page=53","https://www.mgpu.ru/wp-content/uploads/2026/09/15.09.2026-Pr-735-shkoly-proektov_vertikali-.pdf#page=53"),"https://www.mgpu.ru/wp-content/uploads/2026/09/15.09.2026-Pr-735-shkoly-proektov_vertikali-.pdf#page=53")</x:f>
        <x:v>https://www.mgpu.ru/wp-content/uploads/2026/09/15.09.2026-Pr-735-shkoly-proektov_vertikali-.pdf#page=53</x:v>
      </x:c>
    </x:row>
    <x:row r="437" ht="64" customHeight="1">
      <x:c r="A437" s="3" t="str">
        <x:v>Математическая вертикаль</x:v>
      </x:c>
      <x:c r="B437" s="3" t="str">
        <x:v>Государственное бюджетное общеобразовательное уч реждение города Москвы «Школа № 937 имени Героя Российской Федерации А.В. Перова»</x:v>
      </x:c>
      <x:c r="C437" s="3" t="str">
        <x:v>7,8,9 классы</x:v>
      </x:c>
      <x:c r="D437" s="3" t="str">
        <x:v>Пр-735</x:v>
      </x:c>
      <x:c r="E437" s="3" t="n">
        <x:v>54</x:v>
      </x:c>
      <x:c r="F437" s="10" t="str">
        <x:f>IFERROR(HYPERLINK("https://www.mgpu.ru/wp-content/uploads/2026/09/15.09.2026-Pr-735-shkoly-proektov_vertikali-.pdf#page=54","https://www.mgpu.ru/wp-content/uploads/2026/09/15.09.2026-Pr-735-shkoly-proektov_vertikali-.pdf#page=54"),"https://www.mgpu.ru/wp-content/uploads/2026/09/15.09.2026-Pr-735-shkoly-proektov_vertikali-.pdf#page=54")</x:f>
        <x:v>https://www.mgpu.ru/wp-content/uploads/2026/09/15.09.2026-Pr-735-shkoly-proektov_vertikali-.pdf#page=54</x:v>
      </x:c>
    </x:row>
    <x:row r="438" ht="64" customHeight="1">
      <x:c r="A438" s="3" t="str">
        <x:v>Математическая вертикаль</x:v>
      </x:c>
      <x:c r="B438" s="3" t="str">
        <x:v>Государственное бюджетное общеобразовательное учреждение города Москвы «Школа № 939»</x:v>
      </x:c>
      <x:c r="C438" s="3" t="str">
        <x:v>8,9 классы</x:v>
      </x:c>
      <x:c r="D438" s="3" t="str">
        <x:v>Пр-735</x:v>
      </x:c>
      <x:c r="E438" s="3" t="n">
        <x:v>54</x:v>
      </x:c>
      <x:c r="F438" s="10" t="str">
        <x:f>IFERROR(HYPERLINK("https://www.mgpu.ru/wp-content/uploads/2026/09/15.09.2026-Pr-735-shkoly-proektov_vertikali-.pdf#page=54","https://www.mgpu.ru/wp-content/uploads/2026/09/15.09.2026-Pr-735-shkoly-proektov_vertikali-.pdf#page=54"),"https://www.mgpu.ru/wp-content/uploads/2026/09/15.09.2026-Pr-735-shkoly-proektov_vertikali-.pdf#page=54")</x:f>
        <x:v>https://www.mgpu.ru/wp-content/uploads/2026/09/15.09.2026-Pr-735-shkoly-proektov_vertikali-.pdf#page=54</x:v>
      </x:c>
    </x:row>
    <x:row r="439" ht="64" customHeight="1">
      <x:c r="A439" s="3" t="str">
        <x:v>Математическая вертикаль</x:v>
      </x:c>
      <x:c r="B439" s="3" t="str">
        <x:v>Государственное бюджетное общеобразовательное учреждение города Москвы «Школа № 947»</x:v>
      </x:c>
      <x:c r="C439" s="3" t="str">
        <x:v>7,8,9 классы</x:v>
      </x:c>
      <x:c r="D439" s="3" t="str">
        <x:v>Пр-735</x:v>
      </x:c>
      <x:c r="E439" s="3" t="n">
        <x:v>54</x:v>
      </x:c>
      <x:c r="F439" s="10" t="str">
        <x:f>IFERROR(HYPERLINK("https://www.mgpu.ru/wp-content/uploads/2026/09/15.09.2026-Pr-735-shkoly-proektov_vertikali-.pdf#page=54","https://www.mgpu.ru/wp-content/uploads/2026/09/15.09.2026-Pr-735-shkoly-proektov_vertikali-.pdf#page=54"),"https://www.mgpu.ru/wp-content/uploads/2026/09/15.09.2026-Pr-735-shkoly-proektov_vertikali-.pdf#page=54")</x:f>
        <x:v>https://www.mgpu.ru/wp-content/uploads/2026/09/15.09.2026-Pr-735-shkoly-proektov_vertikali-.pdf#page=54</x:v>
      </x:c>
    </x:row>
    <x:row r="440" ht="64" customHeight="1">
      <x:c r="A440" s="3" t="str">
        <x:v>Математическая вертикаль</x:v>
      </x:c>
      <x:c r="B440" s="3" t="str">
        <x:v>Государственное бюджетное общеобразовательное учреждение города Москвы «Школа № 949»</x:v>
      </x:c>
      <x:c r="C440" s="3" t="str">
        <x:v>7,8,9 классы</x:v>
      </x:c>
      <x:c r="D440" s="3" t="str">
        <x:v>Пр-735</x:v>
      </x:c>
      <x:c r="E440" s="3" t="n">
        <x:v>54</x:v>
      </x:c>
      <x:c r="F440" s="10" t="str">
        <x:f>IFERROR(HYPERLINK("https://www.mgpu.ru/wp-content/uploads/2026/09/15.09.2026-Pr-735-shkoly-proektov_vertikali-.pdf#page=54","https://www.mgpu.ru/wp-content/uploads/2026/09/15.09.2026-Pr-735-shkoly-proektov_vertikali-.pdf#page=54"),"https://www.mgpu.ru/wp-content/uploads/2026/09/15.09.2026-Pr-735-shkoly-proektov_vertikali-.pdf#page=54")</x:f>
        <x:v>https://www.mgpu.ru/wp-content/uploads/2026/09/15.09.2026-Pr-735-shkoly-proektov_vertikali-.pdf#page=54</x:v>
      </x:c>
    </x:row>
    <x:row r="441" ht="64" customHeight="1">
      <x:c r="A441" s="3" t="str">
        <x:v>Математическая вертикаль</x:v>
      </x:c>
      <x:c r="B441" s="3" t="str">
        <x:v>Государственное бюджетное общеобразовательное учреждение города Москвы «Школа № 950»</x:v>
      </x:c>
      <x:c r="C441" s="3" t="str">
        <x:v>7,8,9 классы</x:v>
      </x:c>
      <x:c r="D441" s="3" t="str">
        <x:v>Пр-735</x:v>
      </x:c>
      <x:c r="E441" s="3" t="n">
        <x:v>54</x:v>
      </x:c>
      <x:c r="F441" s="10" t="str">
        <x:f>IFERROR(HYPERLINK("https://www.mgpu.ru/wp-content/uploads/2026/09/15.09.2026-Pr-735-shkoly-proektov_vertikali-.pdf#page=54","https://www.mgpu.ru/wp-content/uploads/2026/09/15.09.2026-Pr-735-shkoly-proektov_vertikali-.pdf#page=54"),"https://www.mgpu.ru/wp-content/uploads/2026/09/15.09.2026-Pr-735-shkoly-proektov_vertikali-.pdf#page=54")</x:f>
        <x:v>https://www.mgpu.ru/wp-content/uploads/2026/09/15.09.2026-Pr-735-shkoly-proektov_vertikali-.pdf#page=54</x:v>
      </x:c>
    </x:row>
    <x:row r="442" ht="64" customHeight="1">
      <x:c r="A442" s="3" t="str">
        <x:v>Математическая вертикаль</x:v>
      </x:c>
      <x:c r="B442" s="3" t="str">
        <x:v>Государственное бюджетное общеобразовательное учреждение города Москвы «Школа № 953»</x:v>
      </x:c>
      <x:c r="C442" s="3" t="str">
        <x:v>7,8,9 классы</x:v>
      </x:c>
      <x:c r="D442" s="3" t="str">
        <x:v>Пр-735</x:v>
      </x:c>
      <x:c r="E442" s="3" t="n">
        <x:v>54</x:v>
      </x:c>
      <x:c r="F442" s="10" t="str">
        <x:f>IFERROR(HYPERLINK("https://www.mgpu.ru/wp-content/uploads/2026/09/15.09.2026-Pr-735-shkoly-proektov_vertikali-.pdf#page=54","https://www.mgpu.ru/wp-content/uploads/2026/09/15.09.2026-Pr-735-shkoly-proektov_vertikali-.pdf#page=54"),"https://www.mgpu.ru/wp-content/uploads/2026/09/15.09.2026-Pr-735-shkoly-proektov_vertikali-.pdf#page=54")</x:f>
        <x:v>https://www.mgpu.ru/wp-content/uploads/2026/09/15.09.2026-Pr-735-shkoly-proektov_vertikali-.pdf#page=54</x:v>
      </x:c>
    </x:row>
    <x:row r="443" ht="64" customHeight="1">
      <x:c r="A443" s="3" t="str">
        <x:v>Математическая вертикаль</x:v>
      </x:c>
      <x:c r="B443" s="3" t="str">
        <x:v>Государственное бюджетное общеобразовательное учреждение города Москвы «Школа № 956»</x:v>
      </x:c>
      <x:c r="C443" s="3" t="str">
        <x:v>7,8,9 классы</x:v>
      </x:c>
      <x:c r="D443" s="3" t="str">
        <x:v>Пр-735</x:v>
      </x:c>
      <x:c r="E443" s="3" t="n">
        <x:v>54</x:v>
      </x:c>
      <x:c r="F443" s="10" t="str">
        <x:f>IFERROR(HYPERLINK("https://www.mgpu.ru/wp-content/uploads/2026/09/15.09.2026-Pr-735-shkoly-proektov_vertikali-.pdf#page=54","https://www.mgpu.ru/wp-content/uploads/2026/09/15.09.2026-Pr-735-shkoly-proektov_vertikali-.pdf#page=54"),"https://www.mgpu.ru/wp-content/uploads/2026/09/15.09.2026-Pr-735-shkoly-proektov_vertikali-.pdf#page=54")</x:f>
        <x:v>https://www.mgpu.ru/wp-content/uploads/2026/09/15.09.2026-Pr-735-shkoly-proektov_vertikali-.pdf#page=54</x:v>
      </x:c>
    </x:row>
    <x:row r="444" ht="64" customHeight="1">
      <x:c r="A444" s="3" t="str">
        <x:v>Математическая вертикаль</x:v>
      </x:c>
      <x:c r="B444" s="3" t="str">
        <x:v>Государственное бюджетное общеобразовательное учреждение города Москвы «Школа № 962»</x:v>
      </x:c>
      <x:c r="C444" s="3" t="str">
        <x:v>7,8,9 классы</x:v>
      </x:c>
      <x:c r="D444" s="3" t="str">
        <x:v>Пр-735</x:v>
      </x:c>
      <x:c r="E444" s="3" t="n">
        <x:v>54</x:v>
      </x:c>
      <x:c r="F444" s="10" t="str">
        <x:f>IFERROR(HYPERLINK("https://www.mgpu.ru/wp-content/uploads/2026/09/15.09.2026-Pr-735-shkoly-proektov_vertikali-.pdf#page=54","https://www.mgpu.ru/wp-content/uploads/2026/09/15.09.2026-Pr-735-shkoly-proektov_vertikali-.pdf#page=54"),"https://www.mgpu.ru/wp-content/uploads/2026/09/15.09.2026-Pr-735-shkoly-proektov_vertikali-.pdf#page=54")</x:f>
        <x:v>https://www.mgpu.ru/wp-content/uploads/2026/09/15.09.2026-Pr-735-shkoly-proektov_vertikali-.pdf#page=54</x:v>
      </x:c>
    </x:row>
    <x:row r="445" ht="64" customHeight="1">
      <x:c r="A445" s="3" t="str">
        <x:v>Математическая вертикаль</x:v>
      </x:c>
      <x:c r="B445" s="3" t="str">
        <x:v>Государственное бюджетное общеобразовательное уч реждение города Москвы «Школа № 967 имени Героя Советского Союза В.А. Комагорова»</x:v>
      </x:c>
      <x:c r="C445" s="3" t="str">
        <x:v>7,9 классы</x:v>
      </x:c>
      <x:c r="D445" s="3" t="str">
        <x:v>Пр-735</x:v>
      </x:c>
      <x:c r="E445" s="3" t="n">
        <x:v>54</x:v>
      </x:c>
      <x:c r="F445" s="10" t="str">
        <x:f>IFERROR(HYPERLINK("https://www.mgpu.ru/wp-content/uploads/2026/09/15.09.2026-Pr-735-shkoly-proektov_vertikali-.pdf#page=54","https://www.mgpu.ru/wp-content/uploads/2026/09/15.09.2026-Pr-735-shkoly-proektov_vertikali-.pdf#page=54"),"https://www.mgpu.ru/wp-content/uploads/2026/09/15.09.2026-Pr-735-shkoly-proektov_vertikali-.pdf#page=54")</x:f>
        <x:v>https://www.mgpu.ru/wp-content/uploads/2026/09/15.09.2026-Pr-735-shkoly-proektov_vertikali-.pdf#page=54</x:v>
      </x:c>
    </x:row>
    <x:row r="446" ht="64" customHeight="1">
      <x:c r="A446" s="3" t="str">
        <x:v>Математическая вертикаль</x:v>
      </x:c>
      <x:c r="B446" s="3" t="str">
        <x:v>Государственное бюджетное общеобразовательное учреждение города Москвы «Школа № 97»</x:v>
      </x:c>
      <x:c r="C446" s="3" t="str">
        <x:v>7,8,9 классы</x:v>
      </x:c>
      <x:c r="D446" s="3" t="str">
        <x:v>Пр-735</x:v>
      </x:c>
      <x:c r="E446" s="3" t="n">
        <x:v>54</x:v>
      </x:c>
      <x:c r="F446" s="10" t="str">
        <x:f>IFERROR(HYPERLINK("https://www.mgpu.ru/wp-content/uploads/2026/09/15.09.2026-Pr-735-shkoly-proektov_vertikali-.pdf#page=54","https://www.mgpu.ru/wp-content/uploads/2026/09/15.09.2026-Pr-735-shkoly-proektov_vertikali-.pdf#page=54"),"https://www.mgpu.ru/wp-content/uploads/2026/09/15.09.2026-Pr-735-shkoly-proektov_vertikali-.pdf#page=54")</x:f>
        <x:v>https://www.mgpu.ru/wp-content/uploads/2026/09/15.09.2026-Pr-735-shkoly-proektov_vertikali-.pdf#page=54</x:v>
      </x:c>
    </x:row>
    <x:row r="447" ht="64" customHeight="1">
      <x:c r="A447" s="3" t="str">
        <x:v>Математическая вертикаль</x:v>
      </x:c>
      <x:c r="B447" s="3" t="str">
        <x:v>Государственное бюджетное общеобразовательное учреждение города Москвы «Школа № 998»</x:v>
      </x:c>
      <x:c r="C447" s="3" t="str">
        <x:v>7,8,9 классы</x:v>
      </x:c>
      <x:c r="D447" s="3" t="str">
        <x:v>Пр-735</x:v>
      </x:c>
      <x:c r="E447" s="3" t="n">
        <x:v>54</x:v>
      </x:c>
      <x:c r="F447" s="10" t="str">
        <x:f>IFERROR(HYPERLINK("https://www.mgpu.ru/wp-content/uploads/2026/09/15.09.2026-Pr-735-shkoly-proektov_vertikali-.pdf#page=54","https://www.mgpu.ru/wp-content/uploads/2026/09/15.09.2026-Pr-735-shkoly-proektov_vertikali-.pdf#page=54"),"https://www.mgpu.ru/wp-content/uploads/2026/09/15.09.2026-Pr-735-shkoly-proektov_vertikali-.pdf#page=54")</x:f>
        <x:v>https://www.mgpu.ru/wp-content/uploads/2026/09/15.09.2026-Pr-735-shkoly-proektov_vertikali-.pdf#page=54</x:v>
      </x:c>
    </x:row>
    <x:row r="448" ht="64" customHeight="1">
      <x:c r="A448" s="3" t="str">
        <x:v>Математическая вертикаль</x:v>
      </x:c>
      <x:c r="B448" s="3" t="str">
        <x:v>Государственное бюджетное общеобразовательное учреждение города Москвы «Школа в Капотне»</x:v>
      </x:c>
      <x:c r="C448" s="3" t="str">
        <x:v>9 класс</x:v>
      </x:c>
      <x:c r="D448" s="3" t="str">
        <x:v>Пр-735</x:v>
      </x:c>
      <x:c r="E448" s="3" t="n">
        <x:v>54</x:v>
      </x:c>
      <x:c r="F448" s="10" t="str">
        <x:f>IFERROR(HYPERLINK("https://www.mgpu.ru/wp-content/uploads/2026/09/15.09.2026-Pr-735-shkoly-proektov_vertikali-.pdf#page=54","https://www.mgpu.ru/wp-content/uploads/2026/09/15.09.2026-Pr-735-shkoly-proektov_vertikali-.pdf#page=54"),"https://www.mgpu.ru/wp-content/uploads/2026/09/15.09.2026-Pr-735-shkoly-proektov_vertikali-.pdf#page=54")</x:f>
        <x:v>https://www.mgpu.ru/wp-content/uploads/2026/09/15.09.2026-Pr-735-shkoly-proektov_vertikali-.pdf#page=54</x:v>
      </x:c>
    </x:row>
    <x:row r="449" ht="64" customHeight="1">
      <x:c r="A449" s="3" t="str">
        <x:v>Математическая вертикаль</x:v>
      </x:c>
      <x:c r="B449" s="3" t="str">
        <x:v>Государственное бюджетное общеобразовательное учреждение города Москвы «Школа в Некрасовке»</x:v>
      </x:c>
      <x:c r="C449" s="3" t="str">
        <x:v>7,8,9 классы</x:v>
      </x:c>
      <x:c r="D449" s="3" t="str">
        <x:v>Пр-735</x:v>
      </x:c>
      <x:c r="E449" s="3" t="n">
        <x:v>54</x:v>
      </x:c>
      <x:c r="F449" s="10" t="str">
        <x:f>IFERROR(HYPERLINK("https://www.mgpu.ru/wp-content/uploads/2026/09/15.09.2026-Pr-735-shkoly-proektov_vertikali-.pdf#page=54","https://www.mgpu.ru/wp-content/uploads/2026/09/15.09.2026-Pr-735-shkoly-proektov_vertikali-.pdf#page=54"),"https://www.mgpu.ru/wp-content/uploads/2026/09/15.09.2026-Pr-735-shkoly-proektov_vertikali-.pdf#page=54")</x:f>
        <x:v>https://www.mgpu.ru/wp-content/uploads/2026/09/15.09.2026-Pr-735-shkoly-proektov_vertikali-.pdf#page=54</x:v>
      </x:c>
    </x:row>
    <x:row r="450" ht="64" customHeight="1">
      <x:c r="A450" s="3" t="str">
        <x:v>Математическая вертикаль</x:v>
      </x:c>
      <x:c r="B450" s="3" t="str">
        <x:v>Государственное бюджетное общеобразовательное учреждение города Москвы «Школа Глория»</x:v>
      </x:c>
      <x:c r="C450" s="3" t="str">
        <x:v>7,8,9 классы</x:v>
      </x:c>
      <x:c r="D450" s="3" t="str">
        <x:v>Пр-735</x:v>
      </x:c>
      <x:c r="E450" s="3" t="n">
        <x:v>54</x:v>
      </x:c>
      <x:c r="F450" s="10" t="str">
        <x:f>IFERROR(HYPERLINK("https://www.mgpu.ru/wp-content/uploads/2026/09/15.09.2026-Pr-735-shkoly-proektov_vertikali-.pdf#page=54","https://www.mgpu.ru/wp-content/uploads/2026/09/15.09.2026-Pr-735-shkoly-proektov_vertikali-.pdf#page=54"),"https://www.mgpu.ru/wp-content/uploads/2026/09/15.09.2026-Pr-735-shkoly-proektov_vertikali-.pdf#page=54")</x:f>
        <x:v>https://www.mgpu.ru/wp-content/uploads/2026/09/15.09.2026-Pr-735-shkoly-proektov_vertikali-.pdf#page=54</x:v>
      </x:c>
    </x:row>
    <x:row r="451" ht="64" customHeight="1">
      <x:c r="A451" s="3" t="str">
        <x:v>Математическая вертикаль</x:v>
      </x:c>
      <x:c r="B451" s="3" t="str">
        <x:v>Государственное бюджетное общеобразовательное учреждение города Москвы «Школа им. Н.М. Карамзина»</x:v>
      </x:c>
      <x:c r="C451" s="3" t="str">
        <x:v>7,8 классы</x:v>
      </x:c>
      <x:c r="D451" s="3" t="str">
        <x:v>Пр-735</x:v>
      </x:c>
      <x:c r="E451" s="3" t="n">
        <x:v>54</x:v>
      </x:c>
      <x:c r="F451" s="10" t="str">
        <x:f>IFERROR(HYPERLINK("https://www.mgpu.ru/wp-content/uploads/2026/09/15.09.2026-Pr-735-shkoly-proektov_vertikali-.pdf#page=54","https://www.mgpu.ru/wp-content/uploads/2026/09/15.09.2026-Pr-735-shkoly-proektov_vertikali-.pdf#page=54"),"https://www.mgpu.ru/wp-content/uploads/2026/09/15.09.2026-Pr-735-shkoly-proektov_vertikali-.pdf#page=54")</x:f>
        <x:v>https://www.mgpu.ru/wp-content/uploads/2026/09/15.09.2026-Pr-735-shkoly-proektov_vertikali-.pdf#page=54</x:v>
      </x:c>
    </x:row>
    <x:row r="452" ht="64" customHeight="1">
      <x:c r="A452" s="3" t="str">
        <x:v>Математическая вертикаль</x:v>
      </x:c>
      <x:c r="B452" s="3" t="str">
        <x:v>Государственное бюджетное общеобразовательное уч реждение города Москвы «Школа имени Артема Боровика»</x:v>
      </x:c>
      <x:c r="C452" s="3" t="str">
        <x:v>7,8,9 классы</x:v>
      </x:c>
      <x:c r="D452" s="3" t="str">
        <x:v>Пр-735</x:v>
      </x:c>
      <x:c r="E452" s="3" t="n">
        <x:v>54</x:v>
      </x:c>
      <x:c r="F452" s="10" t="str">
        <x:f>IFERROR(HYPERLINK("https://www.mgpu.ru/wp-content/uploads/2026/09/15.09.2026-Pr-735-shkoly-proektov_vertikali-.pdf#page=54","https://www.mgpu.ru/wp-content/uploads/2026/09/15.09.2026-Pr-735-shkoly-proektov_vertikali-.pdf#page=54"),"https://www.mgpu.ru/wp-content/uploads/2026/09/15.09.2026-Pr-735-shkoly-proektov_vertikali-.pdf#page=54")</x:f>
        <x:v>https://www.mgpu.ru/wp-content/uploads/2026/09/15.09.2026-Pr-735-shkoly-proektov_vertikali-.pdf#page=54</x:v>
      </x:c>
    </x:row>
    <x:row r="453" ht="64" customHeight="1">
      <x:c r="A453" s="3" t="str">
        <x:v>Математическая вертикаль</x:v>
      </x:c>
      <x:c r="B453" s="3" t="str">
        <x:v>Государственное бюджетное общеобразовательное уч реждение города Москвы «Школа имени В.В. Маяковского»</x:v>
      </x:c>
      <x:c r="C453" s="3" t="str">
        <x:v>7,8,9 классы</x:v>
      </x:c>
      <x:c r="D453" s="3" t="str">
        <x:v>Пр-735</x:v>
      </x:c>
      <x:c r="E453" s="3" t="n">
        <x:v>54</x:v>
      </x:c>
      <x:c r="F453" s="10" t="str">
        <x:f>IFERROR(HYPERLINK("https://www.mgpu.ru/wp-content/uploads/2026/09/15.09.2026-Pr-735-shkoly-proektov_vertikali-.pdf#page=54","https://www.mgpu.ru/wp-content/uploads/2026/09/15.09.2026-Pr-735-shkoly-proektov_vertikali-.pdf#page=54"),"https://www.mgpu.ru/wp-content/uploads/2026/09/15.09.2026-Pr-735-shkoly-proektov_vertikali-.pdf#page=54")</x:f>
        <x:v>https://www.mgpu.ru/wp-content/uploads/2026/09/15.09.2026-Pr-735-shkoly-proektov_vertikali-.pdf#page=54</x:v>
      </x:c>
    </x:row>
    <x:row r="454" ht="64" customHeight="1">
      <x:c r="A454" s="3" t="str">
        <x:v>Математическая вертикаль</x:v>
      </x:c>
      <x:c r="B454" s="3" t="str">
        <x:v>Государственное бюджетное общеобразовательное уч реждение города Москвы «Школа имени Героя Российской Федерации Е.Н. Чернышёва»</x:v>
      </x:c>
      <x:c r="C454" s="3" t="str">
        <x:v>7 класс</x:v>
      </x:c>
      <x:c r="D454" s="3" t="str">
        <x:v>Пр-735</x:v>
      </x:c>
      <x:c r="E454" s="3" t="n">
        <x:v>55</x:v>
      </x:c>
      <x:c r="F454" s="10" t="str">
        <x:f>IFERROR(HYPERLINK("https://www.mgpu.ru/wp-content/uploads/2026/09/15.09.2026-Pr-735-shkoly-proektov_vertikali-.pdf#page=55","https://www.mgpu.ru/wp-content/uploads/2026/09/15.09.2026-Pr-735-shkoly-proektov_vertikali-.pdf#page=55"),"https://www.mgpu.ru/wp-content/uploads/2026/09/15.09.2026-Pr-735-shkoly-proektov_vertikali-.pdf#page=55")</x:f>
        <x:v>https://www.mgpu.ru/wp-content/uploads/2026/09/15.09.2026-Pr-735-shkoly-proektov_vertikali-.pdf#page=55</x:v>
      </x:c>
    </x:row>
    <x:row r="455" ht="64" customHeight="1">
      <x:c r="A455" s="3" t="str">
        <x:v>Математическая вертикаль</x:v>
      </x:c>
      <x:c r="B455" s="3" t="str">
        <x:v>Государственное бюджетное общеобразовательное уч реждение города Москвы «Школа имени дважды Героя Советского Союза И.С. Полбина»</x:v>
      </x:c>
      <x:c r="C455" s="3" t="str">
        <x:v>7,8,9 классы</x:v>
      </x:c>
      <x:c r="D455" s="3" t="str">
        <x:v>Пр-735</x:v>
      </x:c>
      <x:c r="E455" s="3" t="n">
        <x:v>55</x:v>
      </x:c>
      <x:c r="F455" s="10" t="str">
        <x:f>IFERROR(HYPERLINK("https://www.mgpu.ru/wp-content/uploads/2026/09/15.09.2026-Pr-735-shkoly-proektov_vertikali-.pdf#page=55","https://www.mgpu.ru/wp-content/uploads/2026/09/15.09.2026-Pr-735-shkoly-proektov_vertikali-.pdf#page=55"),"https://www.mgpu.ru/wp-content/uploads/2026/09/15.09.2026-Pr-735-shkoly-proektov_vertikali-.pdf#page=55")</x:f>
        <x:v>https://www.mgpu.ru/wp-content/uploads/2026/09/15.09.2026-Pr-735-shkoly-proektov_vertikali-.pdf#page=55</x:v>
      </x:c>
    </x:row>
    <x:row r="456" ht="64" customHeight="1">
      <x:c r="A456" s="3" t="str">
        <x:v>Математическая вертикаль</x:v>
      </x:c>
      <x:c r="B456" s="3" t="str">
        <x:v>Государственное бюджетное общеобразовательное уч реждение города Москвы «Школа имени Ф.М. Достоевского»</x:v>
      </x:c>
      <x:c r="C456" s="3" t="str">
        <x:v>7,8,9 классы</x:v>
      </x:c>
      <x:c r="D456" s="3" t="str">
        <x:v>Пр-735</x:v>
      </x:c>
      <x:c r="E456" s="3" t="n">
        <x:v>55</x:v>
      </x:c>
      <x:c r="F456" s="10" t="str">
        <x:f>IFERROR(HYPERLINK("https://www.mgpu.ru/wp-content/uploads/2026/09/15.09.2026-Pr-735-shkoly-proektov_vertikali-.pdf#page=55","https://www.mgpu.ru/wp-content/uploads/2026/09/15.09.2026-Pr-735-shkoly-proektov_vertikali-.pdf#page=55"),"https://www.mgpu.ru/wp-content/uploads/2026/09/15.09.2026-Pr-735-shkoly-proektov_vertikali-.pdf#page=55")</x:f>
        <x:v>https://www.mgpu.ru/wp-content/uploads/2026/09/15.09.2026-Pr-735-shkoly-proektov_vertikali-.pdf#page=55</x:v>
      </x:c>
    </x:row>
    <x:row r="457" ht="64" customHeight="1">
      <x:c r="A457" s="3" t="str">
        <x:v>Математическая вертикаль</x:v>
      </x:c>
      <x:c r="B457" s="3" t="str">
        <x:v>Государственное бюджетное общеобразовательное уч реждение города Москвы «Школа Марьина Роща имени В.Ф. Орлова»</x:v>
      </x:c>
      <x:c r="C457" s="3" t="str">
        <x:v>7,8,9 классы</x:v>
      </x:c>
      <x:c r="D457" s="3" t="str">
        <x:v>Пр-735</x:v>
      </x:c>
      <x:c r="E457" s="3" t="n">
        <x:v>55</x:v>
      </x:c>
      <x:c r="F457" s="10" t="str">
        <x:f>IFERROR(HYPERLINK("https://www.mgpu.ru/wp-content/uploads/2026/09/15.09.2026-Pr-735-shkoly-proektov_vertikali-.pdf#page=55","https://www.mgpu.ru/wp-content/uploads/2026/09/15.09.2026-Pr-735-shkoly-proektov_vertikali-.pdf#page=55"),"https://www.mgpu.ru/wp-content/uploads/2026/09/15.09.2026-Pr-735-shkoly-proektov_vertikali-.pdf#page=55")</x:f>
        <x:v>https://www.mgpu.ru/wp-content/uploads/2026/09/15.09.2026-Pr-735-shkoly-proektov_vertikali-.pdf#page=55</x:v>
      </x:c>
    </x:row>
    <x:row r="458" ht="64" customHeight="1">
      <x:c r="A458" s="3" t="str">
        <x:v>Математическая вертикаль</x:v>
      </x:c>
      <x:c r="B458" s="3" t="str">
        <x:v>Государственное бюджетное общеобразовательное уч реждение города Москвы «Школа на проспекте Вернадского»</x:v>
      </x:c>
      <x:c r="C458" s="3" t="str">
        <x:v>7,8,9 классы</x:v>
      </x:c>
      <x:c r="D458" s="3" t="str">
        <x:v>Пр-735</x:v>
      </x:c>
      <x:c r="E458" s="3" t="n">
        <x:v>55</x:v>
      </x:c>
      <x:c r="F458" s="10" t="str">
        <x:f>IFERROR(HYPERLINK("https://www.mgpu.ru/wp-content/uploads/2026/09/15.09.2026-Pr-735-shkoly-proektov_vertikali-.pdf#page=55","https://www.mgpu.ru/wp-content/uploads/2026/09/15.09.2026-Pr-735-shkoly-proektov_vertikali-.pdf#page=55"),"https://www.mgpu.ru/wp-content/uploads/2026/09/15.09.2026-Pr-735-shkoly-proektov_vertikali-.pdf#page=55")</x:f>
        <x:v>https://www.mgpu.ru/wp-content/uploads/2026/09/15.09.2026-Pr-735-shkoly-proektov_vertikali-.pdf#page=55</x:v>
      </x:c>
    </x:row>
    <x:row r="459" ht="64" customHeight="1">
      <x:c r="A459" s="3" t="str">
        <x:v>Математическая вертикаль</x:v>
      </x:c>
      <x:c r="B459" s="3" t="str">
        <x:v>Государственное бюджетное общеобразовательное уч реждение города Москвы «Школа на Юго-Востоке имени Маршала В.И. Чуйкова»</x:v>
      </x:c>
      <x:c r="C459" s="3" t="str">
        <x:v>7,8 классы</x:v>
      </x:c>
      <x:c r="D459" s="3" t="str">
        <x:v>Пр-735</x:v>
      </x:c>
      <x:c r="E459" s="3" t="n">
        <x:v>55</x:v>
      </x:c>
      <x:c r="F459" s="10" t="str">
        <x:f>IFERROR(HYPERLINK("https://www.mgpu.ru/wp-content/uploads/2026/09/15.09.2026-Pr-735-shkoly-proektov_vertikali-.pdf#page=55","https://www.mgpu.ru/wp-content/uploads/2026/09/15.09.2026-Pr-735-shkoly-proektov_vertikali-.pdf#page=55"),"https://www.mgpu.ru/wp-content/uploads/2026/09/15.09.2026-Pr-735-shkoly-proektov_vertikali-.pdf#page=55")</x:f>
        <x:v>https://www.mgpu.ru/wp-content/uploads/2026/09/15.09.2026-Pr-735-shkoly-proektov_vertikali-.pdf#page=55</x:v>
      </x:c>
    </x:row>
    <x:row r="460" ht="64" customHeight="1">
      <x:c r="A460" s="3" t="str">
        <x:v>Математическая вертикаль</x:v>
      </x:c>
      <x:c r="B460" s="3" t="str">
        <x:v>Государственное бюджетное общеобразовательное учреждение города Москвы «Школа на Яузе»</x:v>
      </x:c>
      <x:c r="C460" s="3" t="str">
        <x:v>7,8,9 классы</x:v>
      </x:c>
      <x:c r="D460" s="3" t="str">
        <x:v>Пр-735</x:v>
      </x:c>
      <x:c r="E460" s="3" t="n">
        <x:v>55</x:v>
      </x:c>
      <x:c r="F460" s="10" t="str">
        <x:f>IFERROR(HYPERLINK("https://www.mgpu.ru/wp-content/uploads/2026/09/15.09.2026-Pr-735-shkoly-proektov_vertikali-.pdf#page=55","https://www.mgpu.ru/wp-content/uploads/2026/09/15.09.2026-Pr-735-shkoly-proektov_vertikali-.pdf#page=55"),"https://www.mgpu.ru/wp-content/uploads/2026/09/15.09.2026-Pr-735-shkoly-proektov_vertikali-.pdf#page=55")</x:f>
        <x:v>https://www.mgpu.ru/wp-content/uploads/2026/09/15.09.2026-Pr-735-shkoly-proektov_vertikali-.pdf#page=55</x:v>
      </x:c>
    </x:row>
    <x:row r="461" ht="64" customHeight="1">
      <x:c r="A461" s="3" t="str">
        <x:v>Математическая вертикаль</x:v>
      </x:c>
      <x:c r="B461" s="3" t="str">
        <x:v>Государственное бюджетное общеобразовательное уч реждение города Москвы «Школа Новокосино» имени Героя Советского Союза, адмирала А.П. Михайловского</x:v>
      </x:c>
      <x:c r="C461" s="3" t="str">
        <x:v>7,8,9 классы</x:v>
      </x:c>
      <x:c r="D461" s="3" t="str">
        <x:v>Пр-735</x:v>
      </x:c>
      <x:c r="E461" s="3" t="n">
        <x:v>55</x:v>
      </x:c>
      <x:c r="F461" s="10" t="str">
        <x:f>IFERROR(HYPERLINK("https://www.mgpu.ru/wp-content/uploads/2026/09/15.09.2026-Pr-735-shkoly-proektov_vertikali-.pdf#page=55","https://www.mgpu.ru/wp-content/uploads/2026/09/15.09.2026-Pr-735-shkoly-proektov_vertikali-.pdf#page=55"),"https://www.mgpu.ru/wp-content/uploads/2026/09/15.09.2026-Pr-735-shkoly-proektov_vertikali-.pdf#page=55")</x:f>
        <x:v>https://www.mgpu.ru/wp-content/uploads/2026/09/15.09.2026-Pr-735-shkoly-proektov_vertikali-.pdf#page=55</x:v>
      </x:c>
    </x:row>
    <x:row r="462" ht="64" customHeight="1">
      <x:c r="A462" s="3" t="str">
        <x:v>Математическая вертикаль</x:v>
      </x:c>
      <x:c r="B462" s="3" t="str">
        <x:v>Государственное бюджетное общеобразовательное учреждение города Москвы «Школа Перспектива»</x:v>
      </x:c>
      <x:c r="C462" s="3" t="str">
        <x:v>7,8,9 классы</x:v>
      </x:c>
      <x:c r="D462" s="3" t="str">
        <x:v>Пр-735</x:v>
      </x:c>
      <x:c r="E462" s="3" t="n">
        <x:v>55</x:v>
      </x:c>
      <x:c r="F462" s="10" t="str">
        <x:f>IFERROR(HYPERLINK("https://www.mgpu.ru/wp-content/uploads/2026/09/15.09.2026-Pr-735-shkoly-proektov_vertikali-.pdf#page=55","https://www.mgpu.ru/wp-content/uploads/2026/09/15.09.2026-Pr-735-shkoly-proektov_vertikali-.pdf#page=55"),"https://www.mgpu.ru/wp-content/uploads/2026/09/15.09.2026-Pr-735-shkoly-proektov_vertikali-.pdf#page=55")</x:f>
        <x:v>https://www.mgpu.ru/wp-content/uploads/2026/09/15.09.2026-Pr-735-shkoly-proektov_vertikali-.pdf#page=55</x:v>
      </x:c>
    </x:row>
    <x:row r="463" ht="64" customHeight="1">
      <x:c r="A463" s="3" t="str">
        <x:v>Математическая вертикаль</x:v>
      </x:c>
      <x:c r="B463" s="3" t="str">
        <x:v>Государственное бюджетное общеобразовательное уч реждение города Москвы «Школа самоопределения № 734 имени А.Н. Тубельского»</x:v>
      </x:c>
      <x:c r="C463" s="3" t="str">
        <x:v>7,8 классы</x:v>
      </x:c>
      <x:c r="D463" s="3" t="str">
        <x:v>Пр-735</x:v>
      </x:c>
      <x:c r="E463" s="3" t="n">
        <x:v>55</x:v>
      </x:c>
      <x:c r="F463" s="10" t="str">
        <x:f>IFERROR(HYPERLINK("https://www.mgpu.ru/wp-content/uploads/2026/09/15.09.2026-Pr-735-shkoly-proektov_vertikali-.pdf#page=55","https://www.mgpu.ru/wp-content/uploads/2026/09/15.09.2026-Pr-735-shkoly-proektov_vertikali-.pdf#page=55"),"https://www.mgpu.ru/wp-content/uploads/2026/09/15.09.2026-Pr-735-shkoly-proektov_vertikali-.pdf#page=55")</x:f>
        <x:v>https://www.mgpu.ru/wp-content/uploads/2026/09/15.09.2026-Pr-735-shkoly-proektov_vertikali-.pdf#page=55</x:v>
      </x:c>
    </x:row>
    <x:row r="464" ht="64" customHeight="1">
      <x:c r="A464" s="3" t="str">
        <x:v>Математическая вертикаль</x:v>
      </x:c>
      <x:c r="B464" s="3" t="str">
        <x:v>Государственное бюджетное общеобразовательное учреждение города Москвы «Шуваловская школа № 1448»</x:v>
      </x:c>
      <x:c r="C464" s="3" t="str">
        <x:v>7,8,9 классы</x:v>
      </x:c>
      <x:c r="D464" s="3" t="str">
        <x:v>Пр-735</x:v>
      </x:c>
      <x:c r="E464" s="3" t="n">
        <x:v>55</x:v>
      </x:c>
      <x:c r="F464" s="10" t="str">
        <x:f>IFERROR(HYPERLINK("https://www.mgpu.ru/wp-content/uploads/2026/09/15.09.2026-Pr-735-shkoly-proektov_vertikali-.pdf#page=55","https://www.mgpu.ru/wp-content/uploads/2026/09/15.09.2026-Pr-735-shkoly-proektov_vertikali-.pdf#page=55"),"https://www.mgpu.ru/wp-content/uploads/2026/09/15.09.2026-Pr-735-shkoly-proektov_vertikali-.pdf#page=55")</x:f>
        <x:v>https://www.mgpu.ru/wp-content/uploads/2026/09/15.09.2026-Pr-735-shkoly-proektov_vertikali-.pdf#page=55</x:v>
      </x:c>
    </x:row>
    <x:row r="465" ht="64" customHeight="1">
      <x:c r="A465" s="3" t="str">
        <x:v>Математическая вертикаль</x:v>
      </x:c>
      <x:c r="B465" s="3" t="str">
        <x:v>Государственное бюджетное профессиональное об разовательное учреждение города Москвы «Первый Московский Образовательный Комплекс»</x:v>
      </x:c>
      <x:c r="C465" s="3" t="str">
        <x:v>7,8,9 классы</x:v>
      </x:c>
      <x:c r="D465" s="3" t="str">
        <x:v>Пр-735</x:v>
      </x:c>
      <x:c r="E465" s="3" t="n">
        <x:v>55</x:v>
      </x:c>
      <x:c r="F465" s="10" t="str">
        <x:f>IFERROR(HYPERLINK("https://www.mgpu.ru/wp-content/uploads/2026/09/15.09.2026-Pr-735-shkoly-proektov_vertikali-.pdf#page=55","https://www.mgpu.ru/wp-content/uploads/2026/09/15.09.2026-Pr-735-shkoly-proektov_vertikali-.pdf#page=55"),"https://www.mgpu.ru/wp-content/uploads/2026/09/15.09.2026-Pr-735-shkoly-proektov_vertikali-.pdf#page=55")</x:f>
        <x:v>https://www.mgpu.ru/wp-content/uploads/2026/09/15.09.2026-Pr-735-shkoly-proektov_vertikali-.pdf#page=55</x:v>
      </x:c>
    </x:row>
    <x:row r="466" ht="64" customHeight="1">
      <x:c r="A466" s="3" t="str">
        <x:v>Математическая вертикаль ПЛЮС</x:v>
      </x:c>
      <x:c r="B466" s="3" t="str">
        <x:v>Государственное бюджетное общеобразовательное учреждение «Московская гимназия на Юго-Западе №1543 имени народного учителя Российской Федерации Ю.В. Завельского»</x:v>
      </x:c>
      <x:c r="C466" s="3" t="str">
        <x:v>10 класс</x:v>
      </x:c>
      <x:c r="D466" s="3" t="str">
        <x:v>Пр-735</x:v>
      </x:c>
      <x:c r="E466" s="3" t="n">
        <x:v>66</x:v>
      </x:c>
      <x:c r="F466" s="10" t="str">
        <x:f>IFERROR(HYPERLINK("https://www.mgpu.ru/wp-content/uploads/2026/09/15.09.2026-Pr-735-shkoly-proektov_vertikali-.pdf#page=66","https://www.mgpu.ru/wp-content/uploads/2026/09/15.09.2026-Pr-735-shkoly-proektov_vertikali-.pdf#page=66"),"https://www.mgpu.ru/wp-content/uploads/2026/09/15.09.2026-Pr-735-shkoly-proektov_vertikali-.pdf#page=66")</x:f>
        <x:v>https://www.mgpu.ru/wp-content/uploads/2026/09/15.09.2026-Pr-735-shkoly-proektov_vertikali-.pdf#page=66</x:v>
      </x:c>
    </x:row>
    <x:row r="467" ht="64" customHeight="1">
      <x:c r="A467" s="3" t="str">
        <x:v>Математическая вертикаль ПЛЮС</x:v>
      </x:c>
      <x:c r="B467" s="3" t="str">
        <x:v>Государственное бюджетное общеобразовательное учреждение города Москвы «Академическая школа № 1534»</x:v>
      </x:c>
      <x:c r="C467" s="3" t="str">
        <x:v>10 класс</x:v>
      </x:c>
      <x:c r="D467" s="3" t="str">
        <x:v>Пр-735</x:v>
      </x:c>
      <x:c r="E467" s="3" t="n">
        <x:v>66</x:v>
      </x:c>
      <x:c r="F467" s="10" t="str">
        <x:f>IFERROR(HYPERLINK("https://www.mgpu.ru/wp-content/uploads/2026/09/15.09.2026-Pr-735-shkoly-proektov_vertikali-.pdf#page=66","https://www.mgpu.ru/wp-content/uploads/2026/09/15.09.2026-Pr-735-shkoly-proektov_vertikali-.pdf#page=66"),"https://www.mgpu.ru/wp-content/uploads/2026/09/15.09.2026-Pr-735-shkoly-proektov_vertikali-.pdf#page=66")</x:f>
        <x:v>https://www.mgpu.ru/wp-content/uploads/2026/09/15.09.2026-Pr-735-shkoly-proektov_vertikali-.pdf#page=66</x:v>
      </x:c>
    </x:row>
    <x:row r="468" ht="64" customHeight="1">
      <x:c r="A468" s="3" t="str">
        <x:v>Математическая вертикаль ПЛЮС</x:v>
      </x:c>
      <x:c r="B468" s="3" t="str">
        <x:v>Государственное бюджетное общеобразовательное учреждение города Москвы «Воробьевы горы»</x:v>
      </x:c>
      <x:c r="C468" s="3" t="str">
        <x:v>10 класс</x:v>
      </x:c>
      <x:c r="D468" s="3" t="str">
        <x:v>Пр-735</x:v>
      </x:c>
      <x:c r="E468" s="3" t="n">
        <x:v>66</x:v>
      </x:c>
      <x:c r="F468" s="10" t="str">
        <x:f>IFERROR(HYPERLINK("https://www.mgpu.ru/wp-content/uploads/2026/09/15.09.2026-Pr-735-shkoly-proektov_vertikali-.pdf#page=66","https://www.mgpu.ru/wp-content/uploads/2026/09/15.09.2026-Pr-735-shkoly-proektov_vertikali-.pdf#page=66"),"https://www.mgpu.ru/wp-content/uploads/2026/09/15.09.2026-Pr-735-shkoly-proektov_vertikali-.pdf#page=66")</x:f>
        <x:v>https://www.mgpu.ru/wp-content/uploads/2026/09/15.09.2026-Pr-735-shkoly-proektov_vertikali-.pdf#page=66</x:v>
      </x:c>
    </x:row>
    <x:row r="469" ht="64" customHeight="1">
      <x:c r="A469" s="3" t="str">
        <x:v>Математическая вертикаль ПЛЮС</x:v>
      </x:c>
      <x:c r="B469" s="3" t="str">
        <x:v>Государственное бюджетное общеобразовательное учреждение города Москвы «Московская международная школа»</x:v>
      </x:c>
      <x:c r="C469" s="3" t="str">
        <x:v>10,11 классы</x:v>
      </x:c>
      <x:c r="D469" s="3" t="str">
        <x:v>Пр-735</x:v>
      </x:c>
      <x:c r="E469" s="3" t="n">
        <x:v>66</x:v>
      </x:c>
      <x:c r="F469" s="10" t="str">
        <x:f>IFERROR(HYPERLINK("https://www.mgpu.ru/wp-content/uploads/2026/09/15.09.2026-Pr-735-shkoly-proektov_vertikali-.pdf#page=66","https://www.mgpu.ru/wp-content/uploads/2026/09/15.09.2026-Pr-735-shkoly-proektov_vertikali-.pdf#page=66"),"https://www.mgpu.ru/wp-content/uploads/2026/09/15.09.2026-Pr-735-shkoly-proektov_vertikali-.pdf#page=66")</x:f>
        <x:v>https://www.mgpu.ru/wp-content/uploads/2026/09/15.09.2026-Pr-735-shkoly-proektov_vertikali-.pdf#page=66</x:v>
      </x:c>
    </x:row>
    <x:row r="470" ht="64" customHeight="1">
      <x:c r="A470" s="3" t="str">
        <x:v>Математическая вертикаль ПЛЮС</x:v>
      </x:c>
      <x:c r="B470" s="3" t="str">
        <x:v>Государственное бюджетное общеобразовательное учреждение города Москвы «Первый Московский кадетский корпус»</x:v>
      </x:c>
      <x:c r="C470" s="3" t="str">
        <x:v>11 класс</x:v>
      </x:c>
      <x:c r="D470" s="3" t="str">
        <x:v>Пр-735</x:v>
      </x:c>
      <x:c r="E470" s="3" t="n">
        <x:v>66</x:v>
      </x:c>
      <x:c r="F470" s="10" t="str">
        <x:f>IFERROR(HYPERLINK("https://www.mgpu.ru/wp-content/uploads/2026/09/15.09.2026-Pr-735-shkoly-proektov_vertikali-.pdf#page=66","https://www.mgpu.ru/wp-content/uploads/2026/09/15.09.2026-Pr-735-shkoly-proektov_vertikali-.pdf#page=66"),"https://www.mgpu.ru/wp-content/uploads/2026/09/15.09.2026-Pr-735-shkoly-proektov_vertikali-.pdf#page=66")</x:f>
        <x:v>https://www.mgpu.ru/wp-content/uploads/2026/09/15.09.2026-Pr-735-shkoly-proektov_vertikali-.pdf#page=66</x:v>
      </x:c>
    </x:row>
    <x:row r="471" ht="64" customHeight="1">
      <x:c r="A471" s="3" t="str">
        <x:v>Математическая вертикаль ПЛЮС</x:v>
      </x:c>
      <x:c r="B471" s="3" t="str">
        <x:v>Государственное бюджетное общеобразовательное учреждение города Москвы «Пятьдесят седьмая школа»</x:v>
      </x:c>
      <x:c r="C471" s="3" t="str">
        <x:v>10,11 классы</x:v>
      </x:c>
      <x:c r="D471" s="3" t="str">
        <x:v>Пр-735</x:v>
      </x:c>
      <x:c r="E471" s="3" t="n">
        <x:v>66</x:v>
      </x:c>
      <x:c r="F471" s="10" t="str">
        <x:f>IFERROR(HYPERLINK("https://www.mgpu.ru/wp-content/uploads/2026/09/15.09.2026-Pr-735-shkoly-proektov_vertikali-.pdf#page=66","https://www.mgpu.ru/wp-content/uploads/2026/09/15.09.2026-Pr-735-shkoly-proektov_vertikali-.pdf#page=66"),"https://www.mgpu.ru/wp-content/uploads/2026/09/15.09.2026-Pr-735-shkoly-proektov_vertikali-.pdf#page=66")</x:f>
        <x:v>https://www.mgpu.ru/wp-content/uploads/2026/09/15.09.2026-Pr-735-shkoly-proektov_vertikali-.pdf#page=66</x:v>
      </x:c>
    </x:row>
    <x:row r="472" ht="64" customHeight="1">
      <x:c r="A472" s="3" t="str">
        <x:v>Математическая вертикаль ПЛЮС</x:v>
      </x:c>
      <x:c r="B472" s="3" t="str">
        <x:v>Государственное бюджетное общеобразовательное учреждение города Москвы «Школа «Интеллектуал»</x:v>
      </x:c>
      <x:c r="C472" s="3" t="str">
        <x:v>11 класс</x:v>
      </x:c>
      <x:c r="D472" s="3" t="str">
        <x:v>Пр-735</x:v>
      </x:c>
      <x:c r="E472" s="3" t="n">
        <x:v>66</x:v>
      </x:c>
      <x:c r="F472" s="10" t="str">
        <x:f>IFERROR(HYPERLINK("https://www.mgpu.ru/wp-content/uploads/2026/09/15.09.2026-Pr-735-shkoly-proektov_vertikali-.pdf#page=66","https://www.mgpu.ru/wp-content/uploads/2026/09/15.09.2026-Pr-735-shkoly-proektov_vertikali-.pdf#page=66"),"https://www.mgpu.ru/wp-content/uploads/2026/09/15.09.2026-Pr-735-shkoly-proektov_vertikali-.pdf#page=66")</x:f>
        <x:v>https://www.mgpu.ru/wp-content/uploads/2026/09/15.09.2026-Pr-735-shkoly-proektov_vertikali-.pdf#page=66</x:v>
      </x:c>
    </x:row>
    <x:row r="473" ht="64" customHeight="1">
      <x:c r="A473" s="3" t="str">
        <x:v>Математическая вертикаль ПЛЮС</x:v>
      </x:c>
      <x:c r="B473" s="3" t="str">
        <x:v>Государственное бюджетное общеобразовательное учреждение города Москвы «Школа «Покровский квартал»</x:v>
      </x:c>
      <x:c r="C473" s="3" t="str">
        <x:v>10,11 классы</x:v>
      </x:c>
      <x:c r="D473" s="3" t="str">
        <x:v>Пр-735</x:v>
      </x:c>
      <x:c r="E473" s="3" t="n">
        <x:v>66</x:v>
      </x:c>
      <x:c r="F473" s="10" t="str">
        <x:f>IFERROR(HYPERLINK("https://www.mgpu.ru/wp-content/uploads/2026/09/15.09.2026-Pr-735-shkoly-proektov_vertikali-.pdf#page=66","https://www.mgpu.ru/wp-content/uploads/2026/09/15.09.2026-Pr-735-shkoly-proektov_vertikali-.pdf#page=66"),"https://www.mgpu.ru/wp-content/uploads/2026/09/15.09.2026-Pr-735-shkoly-proektov_vertikali-.pdf#page=66")</x:f>
        <x:v>https://www.mgpu.ru/wp-content/uploads/2026/09/15.09.2026-Pr-735-shkoly-proektov_vertikali-.pdf#page=66</x:v>
      </x:c>
    </x:row>
    <x:row r="474" ht="64" customHeight="1">
      <x:c r="A474" s="3" t="str">
        <x:v>Математическая вертикаль ПЛЮС</x:v>
      </x:c>
      <x:c r="B474" s="3" t="str">
        <x:v>Государственное бюджетное общеобразовательное учреждение города Москвы «Школа № 1018»</x:v>
      </x:c>
      <x:c r="C474" s="3" t="str">
        <x:v>10,11 классы</x:v>
      </x:c>
      <x:c r="D474" s="3" t="str">
        <x:v>Пр-735</x:v>
      </x:c>
      <x:c r="E474" s="3" t="n">
        <x:v>66</x:v>
      </x:c>
      <x:c r="F474" s="10" t="str">
        <x:f>IFERROR(HYPERLINK("https://www.mgpu.ru/wp-content/uploads/2026/09/15.09.2026-Pr-735-shkoly-proektov_vertikali-.pdf#page=66","https://www.mgpu.ru/wp-content/uploads/2026/09/15.09.2026-Pr-735-shkoly-proektov_vertikali-.pdf#page=66"),"https://www.mgpu.ru/wp-content/uploads/2026/09/15.09.2026-Pr-735-shkoly-proektov_vertikali-.pdf#page=66")</x:f>
        <x:v>https://www.mgpu.ru/wp-content/uploads/2026/09/15.09.2026-Pr-735-shkoly-proektov_vertikali-.pdf#page=66</x:v>
      </x:c>
    </x:row>
    <x:row r="475" ht="64" customHeight="1">
      <x:c r="A475" s="3" t="str">
        <x:v>Математическая вертикаль ПЛЮС</x:v>
      </x:c>
      <x:c r="B475" s="3" t="str">
        <x:v>Государственное бюджетное общеобразовательное учреждение города Москвы «Школа № 1080»</x:v>
      </x:c>
      <x:c r="C475" s="3" t="str">
        <x:v>10 класс</x:v>
      </x:c>
      <x:c r="D475" s="3" t="str">
        <x:v>Пр-735</x:v>
      </x:c>
      <x:c r="E475" s="3" t="n">
        <x:v>66</x:v>
      </x:c>
      <x:c r="F475" s="10" t="str">
        <x:f>IFERROR(HYPERLINK("https://www.mgpu.ru/wp-content/uploads/2026/09/15.09.2026-Pr-735-shkoly-proektov_vertikali-.pdf#page=66","https://www.mgpu.ru/wp-content/uploads/2026/09/15.09.2026-Pr-735-shkoly-proektov_vertikali-.pdf#page=66"),"https://www.mgpu.ru/wp-content/uploads/2026/09/15.09.2026-Pr-735-shkoly-proektov_vertikali-.pdf#page=66")</x:f>
        <x:v>https://www.mgpu.ru/wp-content/uploads/2026/09/15.09.2026-Pr-735-shkoly-proektov_vertikali-.pdf#page=66</x:v>
      </x:c>
    </x:row>
    <x:row r="476" ht="64" customHeight="1">
      <x:c r="A476" s="3" t="str">
        <x:v>Математическая вертикаль ПЛЮС</x:v>
      </x:c>
      <x:c r="B476" s="3" t="str">
        <x:v>Государственное бюджетное общеобразовательное учреждение города Москвы «Школа № 109»</x:v>
      </x:c>
      <x:c r="C476" s="3" t="str">
        <x:v>10,11 классы</x:v>
      </x:c>
      <x:c r="D476" s="3" t="str">
        <x:v>Пр-735</x:v>
      </x:c>
      <x:c r="E476" s="3" t="n">
        <x:v>67</x:v>
      </x:c>
      <x:c r="F476" s="10" t="str">
        <x:f>IFERROR(HYPERLINK("https://www.mgpu.ru/wp-content/uploads/2026/09/15.09.2026-Pr-735-shkoly-proektov_vertikali-.pdf#page=67","https://www.mgpu.ru/wp-content/uploads/2026/09/15.09.2026-Pr-735-shkoly-proektov_vertikali-.pdf#page=67"),"https://www.mgpu.ru/wp-content/uploads/2026/09/15.09.2026-Pr-735-shkoly-proektov_vertikali-.pdf#page=67")</x:f>
        <x:v>https://www.mgpu.ru/wp-content/uploads/2026/09/15.09.2026-Pr-735-shkoly-proektov_vertikali-.pdf#page=67</x:v>
      </x:c>
    </x:row>
    <x:row r="477" ht="64" customHeight="1">
      <x:c r="A477" s="3" t="str">
        <x:v>Математическая вертикаль ПЛЮС</x:v>
      </x:c>
      <x:c r="B477" s="3" t="str">
        <x:v>Государственное бюджетное общеобразовательное учреждение города Москвы «Школа № 1173»</x:v>
      </x:c>
      <x:c r="C477" s="3" t="str">
        <x:v>11 класс</x:v>
      </x:c>
      <x:c r="D477" s="3" t="str">
        <x:v>Пр-735</x:v>
      </x:c>
      <x:c r="E477" s="3" t="n">
        <x:v>67</x:v>
      </x:c>
      <x:c r="F477" s="10" t="str">
        <x:f>IFERROR(HYPERLINK("https://www.mgpu.ru/wp-content/uploads/2026/09/15.09.2026-Pr-735-shkoly-proektov_vertikali-.pdf#page=67","https://www.mgpu.ru/wp-content/uploads/2026/09/15.09.2026-Pr-735-shkoly-proektov_vertikali-.pdf#page=67"),"https://www.mgpu.ru/wp-content/uploads/2026/09/15.09.2026-Pr-735-shkoly-proektov_vertikali-.pdf#page=67")</x:f>
        <x:v>https://www.mgpu.ru/wp-content/uploads/2026/09/15.09.2026-Pr-735-shkoly-proektov_vertikali-.pdf#page=67</x:v>
      </x:c>
    </x:row>
    <x:row r="478" ht="64" customHeight="1">
      <x:c r="A478" s="3" t="str">
        <x:v>Математическая вертикаль ПЛЮС</x:v>
      </x:c>
      <x:c r="B478" s="3" t="str">
        <x:v>Государственное бюджетное общеобразовательное учреждение города Москвы «Школа № 1206»</x:v>
      </x:c>
      <x:c r="C478" s="3" t="str">
        <x:v>10 класс</x:v>
      </x:c>
      <x:c r="D478" s="3" t="str">
        <x:v>Пр-735</x:v>
      </x:c>
      <x:c r="E478" s="3" t="n">
        <x:v>67</x:v>
      </x:c>
      <x:c r="F478" s="10" t="str">
        <x:f>IFERROR(HYPERLINK("https://www.mgpu.ru/wp-content/uploads/2026/09/15.09.2026-Pr-735-shkoly-proektov_vertikali-.pdf#page=67","https://www.mgpu.ru/wp-content/uploads/2026/09/15.09.2026-Pr-735-shkoly-proektov_vertikali-.pdf#page=67"),"https://www.mgpu.ru/wp-content/uploads/2026/09/15.09.2026-Pr-735-shkoly-proektov_vertikali-.pdf#page=67")</x:f>
        <x:v>https://www.mgpu.ru/wp-content/uploads/2026/09/15.09.2026-Pr-735-shkoly-proektov_vertikali-.pdf#page=67</x:v>
      </x:c>
    </x:row>
    <x:row r="479" ht="64" customHeight="1">
      <x:c r="A479" s="3" t="str">
        <x:v>Математическая вертикаль ПЛЮС</x:v>
      </x:c>
      <x:c r="B479" s="3" t="str">
        <x:v>Государственное бюджетное общеобразовательное учреждение города Москвы «Школа № 1234»</x:v>
      </x:c>
      <x:c r="C479" s="3" t="str">
        <x:v>11 класс</x:v>
      </x:c>
      <x:c r="D479" s="3" t="str">
        <x:v>Пр-735</x:v>
      </x:c>
      <x:c r="E479" s="3" t="n">
        <x:v>67</x:v>
      </x:c>
      <x:c r="F479" s="10" t="str">
        <x:f>IFERROR(HYPERLINK("https://www.mgpu.ru/wp-content/uploads/2026/09/15.09.2026-Pr-735-shkoly-proektov_vertikali-.pdf#page=67","https://www.mgpu.ru/wp-content/uploads/2026/09/15.09.2026-Pr-735-shkoly-proektov_vertikali-.pdf#page=67"),"https://www.mgpu.ru/wp-content/uploads/2026/09/15.09.2026-Pr-735-shkoly-proektov_vertikali-.pdf#page=67")</x:f>
        <x:v>https://www.mgpu.ru/wp-content/uploads/2026/09/15.09.2026-Pr-735-shkoly-proektov_vertikali-.pdf#page=67</x:v>
      </x:c>
    </x:row>
    <x:row r="480" ht="64" customHeight="1">
      <x:c r="A480" s="3" t="str">
        <x:v>Математическая вертикаль ПЛЮС</x:v>
      </x:c>
      <x:c r="B480" s="3" t="str">
        <x:v>Государственное бюджетное общеобразовательное учреждение города Москвы «Школа № 1236 имени С.В. Милашенкова»</x:v>
      </x:c>
      <x:c r="C480" s="3" t="str">
        <x:v>10,11 классы</x:v>
      </x:c>
      <x:c r="D480" s="3" t="str">
        <x:v>Пр-735</x:v>
      </x:c>
      <x:c r="E480" s="3" t="n">
        <x:v>67</x:v>
      </x:c>
      <x:c r="F480" s="10" t="str">
        <x:f>IFERROR(HYPERLINK("https://www.mgpu.ru/wp-content/uploads/2026/09/15.09.2026-Pr-735-shkoly-proektov_vertikali-.pdf#page=67","https://www.mgpu.ru/wp-content/uploads/2026/09/15.09.2026-Pr-735-shkoly-proektov_vertikali-.pdf#page=67"),"https://www.mgpu.ru/wp-content/uploads/2026/09/15.09.2026-Pr-735-shkoly-proektov_vertikali-.pdf#page=67")</x:f>
        <x:v>https://www.mgpu.ru/wp-content/uploads/2026/09/15.09.2026-Pr-735-shkoly-proektov_vertikali-.pdf#page=67</x:v>
      </x:c>
    </x:row>
    <x:row r="481" ht="64" customHeight="1">
      <x:c r="A481" s="3" t="str">
        <x:v>Математическая вертикаль ПЛЮС</x:v>
      </x:c>
      <x:c r="B481" s="3" t="str">
        <x:v>Государственное бюджетное общеобразовательное учреждение города Москвы «Школа № 1241 «На Красной Пресне»</x:v>
      </x:c>
      <x:c r="C481" s="3" t="str">
        <x:v>10 класс</x:v>
      </x:c>
      <x:c r="D481" s="3" t="str">
        <x:v>Пр-735</x:v>
      </x:c>
      <x:c r="E481" s="3" t="n">
        <x:v>67</x:v>
      </x:c>
      <x:c r="F481" s="10" t="str">
        <x:f>IFERROR(HYPERLINK("https://www.mgpu.ru/wp-content/uploads/2026/09/15.09.2026-Pr-735-shkoly-proektov_vertikali-.pdf#page=67","https://www.mgpu.ru/wp-content/uploads/2026/09/15.09.2026-Pr-735-shkoly-proektov_vertikali-.pdf#page=67"),"https://www.mgpu.ru/wp-content/uploads/2026/09/15.09.2026-Pr-735-shkoly-proektov_vertikali-.pdf#page=67")</x:f>
        <x:v>https://www.mgpu.ru/wp-content/uploads/2026/09/15.09.2026-Pr-735-shkoly-proektov_vertikali-.pdf#page=67</x:v>
      </x:c>
    </x:row>
    <x:row r="482" ht="64" customHeight="1">
      <x:c r="A482" s="3" t="str">
        <x:v>Математическая вертикаль ПЛЮС</x:v>
      </x:c>
      <x:c r="B482" s="3" t="str">
        <x:v>Государственное бюджетное общеобразовательное учреждение города Москвы «Школа № 1248»</x:v>
      </x:c>
      <x:c r="C482" s="3" t="str">
        <x:v>11 класс</x:v>
      </x:c>
      <x:c r="D482" s="3" t="str">
        <x:v>Пр-735</x:v>
      </x:c>
      <x:c r="E482" s="3" t="n">
        <x:v>67</x:v>
      </x:c>
      <x:c r="F482" s="10" t="str">
        <x:f>IFERROR(HYPERLINK("https://www.mgpu.ru/wp-content/uploads/2026/09/15.09.2026-Pr-735-shkoly-proektov_vertikali-.pdf#page=67","https://www.mgpu.ru/wp-content/uploads/2026/09/15.09.2026-Pr-735-shkoly-proektov_vertikali-.pdf#page=67"),"https://www.mgpu.ru/wp-content/uploads/2026/09/15.09.2026-Pr-735-shkoly-proektov_vertikali-.pdf#page=67")</x:f>
        <x:v>https://www.mgpu.ru/wp-content/uploads/2026/09/15.09.2026-Pr-735-shkoly-proektov_vertikali-.pdf#page=67</x:v>
      </x:c>
    </x:row>
    <x:row r="483" ht="64" customHeight="1">
      <x:c r="A483" s="3" t="str">
        <x:v>Математическая вертикаль ПЛЮС</x:v>
      </x:c>
      <x:c r="B483" s="3" t="str">
        <x:v>Государственное бюджетное общеобразовательное учреждение города Москвы «Школа № 1251 имени генерала Шарля де Голля»</x:v>
      </x:c>
      <x:c r="C483" s="3" t="str">
        <x:v>10 класс</x:v>
      </x:c>
      <x:c r="D483" s="3" t="str">
        <x:v>Пр-735</x:v>
      </x:c>
      <x:c r="E483" s="3" t="n">
        <x:v>67</x:v>
      </x:c>
      <x:c r="F483" s="10" t="str">
        <x:f>IFERROR(HYPERLINK("https://www.mgpu.ru/wp-content/uploads/2026/09/15.09.2026-Pr-735-shkoly-proektov_vertikali-.pdf#page=67","https://www.mgpu.ru/wp-content/uploads/2026/09/15.09.2026-Pr-735-shkoly-proektov_vertikali-.pdf#page=67"),"https://www.mgpu.ru/wp-content/uploads/2026/09/15.09.2026-Pr-735-shkoly-proektov_vertikali-.pdf#page=67")</x:f>
        <x:v>https://www.mgpu.ru/wp-content/uploads/2026/09/15.09.2026-Pr-735-shkoly-proektov_vertikali-.pdf#page=67</x:v>
      </x:c>
    </x:row>
    <x:row r="484" ht="64" customHeight="1">
      <x:c r="A484" s="3" t="str">
        <x:v>Математическая вертикаль ПЛЮС</x:v>
      </x:c>
      <x:c r="B484" s="3" t="str">
        <x:v>Государственное бюджетное общеобразовательное учреждение города Москвы «Школа № 1253»</x:v>
      </x:c>
      <x:c r="C484" s="3" t="str">
        <x:v>10,11 классы</x:v>
      </x:c>
      <x:c r="D484" s="3" t="str">
        <x:v>Пр-735</x:v>
      </x:c>
      <x:c r="E484" s="3" t="n">
        <x:v>67</x:v>
      </x:c>
      <x:c r="F484" s="10" t="str">
        <x:f>IFERROR(HYPERLINK("https://www.mgpu.ru/wp-content/uploads/2026/09/15.09.2026-Pr-735-shkoly-proektov_vertikali-.pdf#page=67","https://www.mgpu.ru/wp-content/uploads/2026/09/15.09.2026-Pr-735-shkoly-proektov_vertikali-.pdf#page=67"),"https://www.mgpu.ru/wp-content/uploads/2026/09/15.09.2026-Pr-735-shkoly-proektov_vertikali-.pdf#page=67")</x:f>
        <x:v>https://www.mgpu.ru/wp-content/uploads/2026/09/15.09.2026-Pr-735-shkoly-proektov_vertikali-.pdf#page=67</x:v>
      </x:c>
    </x:row>
    <x:row r="485" ht="64" customHeight="1">
      <x:c r="A485" s="3" t="str">
        <x:v>Математическая вертикаль ПЛЮС</x:v>
      </x:c>
      <x:c r="B485" s="3" t="str">
        <x:v>Государственное бюджетное общеобразовательное учреждение города Москвы «Школа № 1257»</x:v>
      </x:c>
      <x:c r="C485" s="3" t="str">
        <x:v>10,11 классы</x:v>
      </x:c>
      <x:c r="D485" s="3" t="str">
        <x:v>Пр-735</x:v>
      </x:c>
      <x:c r="E485" s="3" t="n">
        <x:v>67</x:v>
      </x:c>
      <x:c r="F485" s="10" t="str">
        <x:f>IFERROR(HYPERLINK("https://www.mgpu.ru/wp-content/uploads/2026/09/15.09.2026-Pr-735-shkoly-proektov_vertikali-.pdf#page=67","https://www.mgpu.ru/wp-content/uploads/2026/09/15.09.2026-Pr-735-shkoly-proektov_vertikali-.pdf#page=67"),"https://www.mgpu.ru/wp-content/uploads/2026/09/15.09.2026-Pr-735-shkoly-proektov_vertikali-.pdf#page=67")</x:f>
        <x:v>https://www.mgpu.ru/wp-content/uploads/2026/09/15.09.2026-Pr-735-shkoly-proektov_vertikali-.pdf#page=67</x:v>
      </x:c>
    </x:row>
    <x:row r="486" ht="64" customHeight="1">
      <x:c r="A486" s="3" t="str">
        <x:v>Математическая вертикаль ПЛЮС</x:v>
      </x:c>
      <x:c r="B486" s="3" t="str">
        <x:v>Государственное бюджетное общеобразовательное учреждение города Москвы «Школа № 1282 «Сокольники»</x:v>
      </x:c>
      <x:c r="C486" s="3" t="str">
        <x:v>10 класс</x:v>
      </x:c>
      <x:c r="D486" s="3" t="str">
        <x:v>Пр-735</x:v>
      </x:c>
      <x:c r="E486" s="3" t="n">
        <x:v>67</x:v>
      </x:c>
      <x:c r="F486" s="10" t="str">
        <x:f>IFERROR(HYPERLINK("https://www.mgpu.ru/wp-content/uploads/2026/09/15.09.2026-Pr-735-shkoly-proektov_vertikali-.pdf#page=67","https://www.mgpu.ru/wp-content/uploads/2026/09/15.09.2026-Pr-735-shkoly-proektov_vertikali-.pdf#page=67"),"https://www.mgpu.ru/wp-content/uploads/2026/09/15.09.2026-Pr-735-shkoly-proektov_vertikali-.pdf#page=67")</x:f>
        <x:v>https://www.mgpu.ru/wp-content/uploads/2026/09/15.09.2026-Pr-735-shkoly-proektov_vertikali-.pdf#page=67</x:v>
      </x:c>
    </x:row>
    <x:row r="487" ht="64" customHeight="1">
      <x:c r="A487" s="3" t="str">
        <x:v>Математическая вертикаль ПЛЮС</x:v>
      </x:c>
      <x:c r="B487" s="3" t="str">
        <x:v>Государственное бюджетное общеобразовательное учреждение города Москвы «Школа № 1296»</x:v>
      </x:c>
      <x:c r="C487" s="3" t="str">
        <x:v>10,11 классы</x:v>
      </x:c>
      <x:c r="D487" s="3" t="str">
        <x:v>Пр-735</x:v>
      </x:c>
      <x:c r="E487" s="3" t="n">
        <x:v>67</x:v>
      </x:c>
      <x:c r="F487" s="10" t="str">
        <x:f>IFERROR(HYPERLINK("https://www.mgpu.ru/wp-content/uploads/2026/09/15.09.2026-Pr-735-shkoly-proektov_vertikali-.pdf#page=67","https://www.mgpu.ru/wp-content/uploads/2026/09/15.09.2026-Pr-735-shkoly-proektov_vertikali-.pdf#page=67"),"https://www.mgpu.ru/wp-content/uploads/2026/09/15.09.2026-Pr-735-shkoly-proektov_vertikali-.pdf#page=67")</x:f>
        <x:v>https://www.mgpu.ru/wp-content/uploads/2026/09/15.09.2026-Pr-735-shkoly-proektov_vertikali-.pdf#page=67</x:v>
      </x:c>
    </x:row>
    <x:row r="488" ht="64" customHeight="1">
      <x:c r="A488" s="3" t="str">
        <x:v>Математическая вертикаль ПЛЮС</x:v>
      </x:c>
      <x:c r="B488" s="3" t="str">
        <x:v>Государственное бюджетное общеобразовательное учреждение города Москвы «Школа № 1311»</x:v>
      </x:c>
      <x:c r="C488" s="3" t="str">
        <x:v>11 класс</x:v>
      </x:c>
      <x:c r="D488" s="3" t="str">
        <x:v>Пр-735</x:v>
      </x:c>
      <x:c r="E488" s="3" t="n">
        <x:v>67</x:v>
      </x:c>
      <x:c r="F488" s="10" t="str">
        <x:f>IFERROR(HYPERLINK("https://www.mgpu.ru/wp-content/uploads/2026/09/15.09.2026-Pr-735-shkoly-proektov_vertikali-.pdf#page=67","https://www.mgpu.ru/wp-content/uploads/2026/09/15.09.2026-Pr-735-shkoly-proektov_vertikali-.pdf#page=67"),"https://www.mgpu.ru/wp-content/uploads/2026/09/15.09.2026-Pr-735-shkoly-proektov_vertikali-.pdf#page=67")</x:f>
        <x:v>https://www.mgpu.ru/wp-content/uploads/2026/09/15.09.2026-Pr-735-shkoly-proektov_vertikali-.pdf#page=67</x:v>
      </x:c>
    </x:row>
    <x:row r="489" ht="64" customHeight="1">
      <x:c r="A489" s="3" t="str">
        <x:v>Математическая вертикаль ПЛЮС</x:v>
      </x:c>
      <x:c r="B489" s="3" t="str">
        <x:v>Государственное бюджетное общеобразовательное учреждение города Москвы «Школа № 1359 имени авиаконструктора М.Л. Миля»</x:v>
      </x:c>
      <x:c r="C489" s="3" t="str">
        <x:v>10,11 классы</x:v>
      </x:c>
      <x:c r="D489" s="3" t="str">
        <x:v>Пр-735</x:v>
      </x:c>
      <x:c r="E489" s="3" t="n">
        <x:v>67</x:v>
      </x:c>
      <x:c r="F489" s="10" t="str">
        <x:f>IFERROR(HYPERLINK("https://www.mgpu.ru/wp-content/uploads/2026/09/15.09.2026-Pr-735-shkoly-proektov_vertikali-.pdf#page=67","https://www.mgpu.ru/wp-content/uploads/2026/09/15.09.2026-Pr-735-shkoly-proektov_vertikali-.pdf#page=67"),"https://www.mgpu.ru/wp-content/uploads/2026/09/15.09.2026-Pr-735-shkoly-proektov_vertikali-.pdf#page=67")</x:f>
        <x:v>https://www.mgpu.ru/wp-content/uploads/2026/09/15.09.2026-Pr-735-shkoly-proektov_vertikali-.pdf#page=67</x:v>
      </x:c>
    </x:row>
    <x:row r="490" ht="64" customHeight="1">
      <x:c r="A490" s="3" t="str">
        <x:v>Математическая вертикаль ПЛЮС</x:v>
      </x:c>
      <x:c r="B490" s="3" t="str">
        <x:v>Государственное бюджетное общеобразовательное учреждение города Москвы «Школа № 1360»</x:v>
      </x:c>
      <x:c r="C490" s="3" t="str">
        <x:v>10,11 классы</x:v>
      </x:c>
      <x:c r="D490" s="3" t="str">
        <x:v>Пр-735</x:v>
      </x:c>
      <x:c r="E490" s="3" t="n">
        <x:v>67</x:v>
      </x:c>
      <x:c r="F490" s="10" t="str">
        <x:f>IFERROR(HYPERLINK("https://www.mgpu.ru/wp-content/uploads/2026/09/15.09.2026-Pr-735-shkoly-proektov_vertikali-.pdf#page=67","https://www.mgpu.ru/wp-content/uploads/2026/09/15.09.2026-Pr-735-shkoly-proektov_vertikali-.pdf#page=67"),"https://www.mgpu.ru/wp-content/uploads/2026/09/15.09.2026-Pr-735-shkoly-proektov_vertikali-.pdf#page=67")</x:f>
        <x:v>https://www.mgpu.ru/wp-content/uploads/2026/09/15.09.2026-Pr-735-shkoly-proektov_vertikali-.pdf#page=67</x:v>
      </x:c>
    </x:row>
    <x:row r="491" ht="64" customHeight="1">
      <x:c r="A491" s="3" t="str">
        <x:v>Математическая вертикаль ПЛЮС</x:v>
      </x:c>
      <x:c r="B491" s="3" t="str">
        <x:v>Государственное бюджетное общеобразовательное учреждение города Москвы «Школа № 1370»</x:v>
      </x:c>
      <x:c r="C491" s="3" t="str">
        <x:v>10 класс</x:v>
      </x:c>
      <x:c r="D491" s="3" t="str">
        <x:v>Пр-735</x:v>
      </x:c>
      <x:c r="E491" s="3" t="n">
        <x:v>67</x:v>
      </x:c>
      <x:c r="F491" s="10" t="str">
        <x:f>IFERROR(HYPERLINK("https://www.mgpu.ru/wp-content/uploads/2026/09/15.09.2026-Pr-735-shkoly-proektov_vertikali-.pdf#page=67","https://www.mgpu.ru/wp-content/uploads/2026/09/15.09.2026-Pr-735-shkoly-proektov_vertikali-.pdf#page=67"),"https://www.mgpu.ru/wp-content/uploads/2026/09/15.09.2026-Pr-735-shkoly-proektov_vertikali-.pdf#page=67")</x:f>
        <x:v>https://www.mgpu.ru/wp-content/uploads/2026/09/15.09.2026-Pr-735-shkoly-proektov_vertikali-.pdf#page=67</x:v>
      </x:c>
    </x:row>
    <x:row r="492" ht="64" customHeight="1">
      <x:c r="A492" s="3" t="str">
        <x:v>Математическая вертикаль ПЛЮС</x:v>
      </x:c>
      <x:c r="B492" s="3" t="str">
        <x:v>Государственное бюджетное общеобразовательное учреждение города Москвы «Школа № 1371 «Крылатское»</x:v>
      </x:c>
      <x:c r="C492" s="3" t="str">
        <x:v>10,11 классы</x:v>
      </x:c>
      <x:c r="D492" s="3" t="str">
        <x:v>Пр-735</x:v>
      </x:c>
      <x:c r="E492" s="3" t="n">
        <x:v>67</x:v>
      </x:c>
      <x:c r="F492" s="10" t="str">
        <x:f>IFERROR(HYPERLINK("https://www.mgpu.ru/wp-content/uploads/2026/09/15.09.2026-Pr-735-shkoly-proektov_vertikali-.pdf#page=67","https://www.mgpu.ru/wp-content/uploads/2026/09/15.09.2026-Pr-735-shkoly-proektov_vertikali-.pdf#page=67"),"https://www.mgpu.ru/wp-content/uploads/2026/09/15.09.2026-Pr-735-shkoly-proektov_vertikali-.pdf#page=67")</x:f>
        <x:v>https://www.mgpu.ru/wp-content/uploads/2026/09/15.09.2026-Pr-735-shkoly-proektov_vertikali-.pdf#page=67</x:v>
      </x:c>
    </x:row>
    <x:row r="493" ht="64" customHeight="1">
      <x:c r="A493" s="3" t="str">
        <x:v>Математическая вертикаль ПЛЮС</x:v>
      </x:c>
      <x:c r="B493" s="3" t="str">
        <x:v>Государственное бюджетное общеобразовательное учреждение города Москвы «Школа № 141 имени Героя Советского Союза Рихарда Зорге»</x:v>
      </x:c>
      <x:c r="C493" s="3" t="str">
        <x:v>10 класс</x:v>
      </x:c>
      <x:c r="D493" s="3" t="str">
        <x:v>Пр-735</x:v>
      </x:c>
      <x:c r="E493" s="3" t="n">
        <x:v>68</x:v>
      </x:c>
      <x:c r="F493" s="10" t="str">
        <x:f>IFERROR(HYPERLINK("https://www.mgpu.ru/wp-content/uploads/2026/09/15.09.2026-Pr-735-shkoly-proektov_vertikali-.pdf#page=68","https://www.mgpu.ru/wp-content/uploads/2026/09/15.09.2026-Pr-735-shkoly-proektov_vertikali-.pdf#page=68"),"https://www.mgpu.ru/wp-content/uploads/2026/09/15.09.2026-Pr-735-shkoly-proektov_vertikali-.pdf#page=68")</x:f>
        <x:v>https://www.mgpu.ru/wp-content/uploads/2026/09/15.09.2026-Pr-735-shkoly-proektov_vertikali-.pdf#page=68</x:v>
      </x:c>
    </x:row>
    <x:row r="494" ht="64" customHeight="1">
      <x:c r="A494" s="3" t="str">
        <x:v>Математическая вертикаль ПЛЮС</x:v>
      </x:c>
      <x:c r="B494" s="3" t="str">
        <x:v>Государственное бюджетное общеобразовательное учреждение города Москвы «Школа № 1415 «Останкино»</x:v>
      </x:c>
      <x:c r="C494" s="3" t="str">
        <x:v>10,11 классы</x:v>
      </x:c>
      <x:c r="D494" s="3" t="str">
        <x:v>Пр-735</x:v>
      </x:c>
      <x:c r="E494" s="3" t="n">
        <x:v>68</x:v>
      </x:c>
      <x:c r="F494" s="10" t="str">
        <x:f>IFERROR(HYPERLINK("https://www.mgpu.ru/wp-content/uploads/2026/09/15.09.2026-Pr-735-shkoly-proektov_vertikali-.pdf#page=68","https://www.mgpu.ru/wp-content/uploads/2026/09/15.09.2026-Pr-735-shkoly-proektov_vertikali-.pdf#page=68"),"https://www.mgpu.ru/wp-content/uploads/2026/09/15.09.2026-Pr-735-shkoly-proektov_vertikali-.pdf#page=68")</x:f>
        <x:v>https://www.mgpu.ru/wp-content/uploads/2026/09/15.09.2026-Pr-735-shkoly-proektov_vertikali-.pdf#page=68</x:v>
      </x:c>
    </x:row>
    <x:row r="495" ht="64" customHeight="1">
      <x:c r="A495" s="3" t="str">
        <x:v>Математическая вертикаль ПЛЮС</x:v>
      </x:c>
      <x:c r="B495" s="3" t="str">
        <x:v>Государственное бюджетное общеобразовательное учреждение города Москвы «Школа № 1416 «Лианозово»</x:v>
      </x:c>
      <x:c r="C495" s="3" t="str">
        <x:v>10,11 классы</x:v>
      </x:c>
      <x:c r="D495" s="3" t="str">
        <x:v>Пр-735</x:v>
      </x:c>
      <x:c r="E495" s="3" t="n">
        <x:v>68</x:v>
      </x:c>
      <x:c r="F495" s="10" t="str">
        <x:f>IFERROR(HYPERLINK("https://www.mgpu.ru/wp-content/uploads/2026/09/15.09.2026-Pr-735-shkoly-proektov_vertikali-.pdf#page=68","https://www.mgpu.ru/wp-content/uploads/2026/09/15.09.2026-Pr-735-shkoly-proektov_vertikali-.pdf#page=68"),"https://www.mgpu.ru/wp-content/uploads/2026/09/15.09.2026-Pr-735-shkoly-proektov_vertikali-.pdf#page=68")</x:f>
        <x:v>https://www.mgpu.ru/wp-content/uploads/2026/09/15.09.2026-Pr-735-shkoly-proektov_vertikali-.pdf#page=68</x:v>
      </x:c>
    </x:row>
    <x:row r="496" ht="64" customHeight="1">
      <x:c r="A496" s="3" t="str">
        <x:v>Математическая вертикаль ПЛЮС</x:v>
      </x:c>
      <x:c r="B496" s="3" t="str">
        <x:v>Государственное бюджетное общеобразовательное учреждение города Москвы «Школа № 1450 «Олимп»</x:v>
      </x:c>
      <x:c r="C496" s="3" t="str">
        <x:v>11 класс</x:v>
      </x:c>
      <x:c r="D496" s="3" t="str">
        <x:v>Пр-735</x:v>
      </x:c>
      <x:c r="E496" s="3" t="n">
        <x:v>68</x:v>
      </x:c>
      <x:c r="F496" s="10" t="str">
        <x:f>IFERROR(HYPERLINK("https://www.mgpu.ru/wp-content/uploads/2026/09/15.09.2026-Pr-735-shkoly-proektov_vertikali-.pdf#page=68","https://www.mgpu.ru/wp-content/uploads/2026/09/15.09.2026-Pr-735-shkoly-proektov_vertikali-.pdf#page=68"),"https://www.mgpu.ru/wp-content/uploads/2026/09/15.09.2026-Pr-735-shkoly-proektov_vertikali-.pdf#page=68")</x:f>
        <x:v>https://www.mgpu.ru/wp-content/uploads/2026/09/15.09.2026-Pr-735-shkoly-proektov_vertikali-.pdf#page=68</x:v>
      </x:c>
    </x:row>
    <x:row r="497" ht="64" customHeight="1">
      <x:c r="A497" s="3" t="str">
        <x:v>Математическая вертикаль ПЛЮС</x:v>
      </x:c>
      <x:c r="B497" s="3" t="str">
        <x:v>Государственное бюджетное общеобразовательное учреждение города Москвы «Школа № 1466 имени Надежды Рушевой»</x:v>
      </x:c>
      <x:c r="C497" s="3" t="str">
        <x:v>10,11 классы</x:v>
      </x:c>
      <x:c r="D497" s="3" t="str">
        <x:v>Пр-735</x:v>
      </x:c>
      <x:c r="E497" s="3" t="n">
        <x:v>68</x:v>
      </x:c>
      <x:c r="F497" s="10" t="str">
        <x:f>IFERROR(HYPERLINK("https://www.mgpu.ru/wp-content/uploads/2026/09/15.09.2026-Pr-735-shkoly-proektov_vertikali-.pdf#page=68","https://www.mgpu.ru/wp-content/uploads/2026/09/15.09.2026-Pr-735-shkoly-proektov_vertikali-.pdf#page=68"),"https://www.mgpu.ru/wp-content/uploads/2026/09/15.09.2026-Pr-735-shkoly-proektov_vertikali-.pdf#page=68")</x:f>
        <x:v>https://www.mgpu.ru/wp-content/uploads/2026/09/15.09.2026-Pr-735-shkoly-proektov_vertikali-.pdf#page=68</x:v>
      </x:c>
    </x:row>
    <x:row r="498" ht="64" customHeight="1">
      <x:c r="A498" s="3" t="str">
        <x:v>Математическая вертикаль ПЛЮС</x:v>
      </x:c>
      <x:c r="B498" s="3" t="str">
        <x:v>Государственное бюджетное общеобразовательное учреждение города Москвы «Школа № 1498 «Московская Международная Школа»</x:v>
      </x:c>
      <x:c r="C498" s="3" t="str">
        <x:v>10,11 классы</x:v>
      </x:c>
      <x:c r="D498" s="3" t="str">
        <x:v>Пр-735</x:v>
      </x:c>
      <x:c r="E498" s="3" t="n">
        <x:v>68</x:v>
      </x:c>
      <x:c r="F498" s="10" t="str">
        <x:f>IFERROR(HYPERLINK("https://www.mgpu.ru/wp-content/uploads/2026/09/15.09.2026-Pr-735-shkoly-proektov_vertikali-.pdf#page=68","https://www.mgpu.ru/wp-content/uploads/2026/09/15.09.2026-Pr-735-shkoly-proektov_vertikali-.pdf#page=68"),"https://www.mgpu.ru/wp-content/uploads/2026/09/15.09.2026-Pr-735-shkoly-proektov_vertikali-.pdf#page=68")</x:f>
        <x:v>https://www.mgpu.ru/wp-content/uploads/2026/09/15.09.2026-Pr-735-shkoly-proektov_vertikali-.pdf#page=68</x:v>
      </x:c>
    </x:row>
    <x:row r="499" ht="64" customHeight="1">
      <x:c r="A499" s="3" t="str">
        <x:v>Математическая вертикаль ПЛЮС</x:v>
      </x:c>
      <x:c r="B499" s="3" t="str">
        <x:v>Государственное бюджетное общеобразовательное учреждение города Москвы «Школа № 15»</x:v>
      </x:c>
      <x:c r="C499" s="3" t="str">
        <x:v>11 класс</x:v>
      </x:c>
      <x:c r="D499" s="3" t="str">
        <x:v>Пр-735</x:v>
      </x:c>
      <x:c r="E499" s="3" t="n">
        <x:v>68</x:v>
      </x:c>
      <x:c r="F499" s="10" t="str">
        <x:f>IFERROR(HYPERLINK("https://www.mgpu.ru/wp-content/uploads/2026/09/15.09.2026-Pr-735-shkoly-proektov_vertikali-.pdf#page=68","https://www.mgpu.ru/wp-content/uploads/2026/09/15.09.2026-Pr-735-shkoly-proektov_vertikali-.pdf#page=68"),"https://www.mgpu.ru/wp-content/uploads/2026/09/15.09.2026-Pr-735-shkoly-proektov_vertikali-.pdf#page=68")</x:f>
        <x:v>https://www.mgpu.ru/wp-content/uploads/2026/09/15.09.2026-Pr-735-shkoly-proektov_vertikali-.pdf#page=68</x:v>
      </x:c>
    </x:row>
    <x:row r="500" ht="64" customHeight="1">
      <x:c r="A500" s="3" t="str">
        <x:v>Математическая вертикаль ПЛЮС</x:v>
      </x:c>
      <x:c r="B500" s="3" t="str">
        <x:v>Государственное бюджетное общеобразовательное учреждение города Москвы «Школа № 1501»</x:v>
      </x:c>
      <x:c r="C500" s="3" t="str">
        <x:v>10,11 классы</x:v>
      </x:c>
      <x:c r="D500" s="3" t="str">
        <x:v>Пр-735</x:v>
      </x:c>
      <x:c r="E500" s="3" t="n">
        <x:v>68</x:v>
      </x:c>
      <x:c r="F500" s="10" t="str">
        <x:f>IFERROR(HYPERLINK("https://www.mgpu.ru/wp-content/uploads/2026/09/15.09.2026-Pr-735-shkoly-proektov_vertikali-.pdf#page=68","https://www.mgpu.ru/wp-content/uploads/2026/09/15.09.2026-Pr-735-shkoly-proektov_vertikali-.pdf#page=68"),"https://www.mgpu.ru/wp-content/uploads/2026/09/15.09.2026-Pr-735-shkoly-proektov_vertikali-.pdf#page=68")</x:f>
        <x:v>https://www.mgpu.ru/wp-content/uploads/2026/09/15.09.2026-Pr-735-shkoly-proektov_vertikali-.pdf#page=68</x:v>
      </x:c>
    </x:row>
    <x:row r="501" ht="64" customHeight="1">
      <x:c r="A501" s="3" t="str">
        <x:v>Математическая вертикаль ПЛЮС</x:v>
      </x:c>
      <x:c r="B501" s="3" t="str">
        <x:v>Государственное бюджетное общеобразовательное учреждение города Москвы «Школа № 1502 «Энергия»</x:v>
      </x:c>
      <x:c r="C501" s="3" t="str">
        <x:v>10,11 классы</x:v>
      </x:c>
      <x:c r="D501" s="3" t="str">
        <x:v>Пр-735</x:v>
      </x:c>
      <x:c r="E501" s="3" t="n">
        <x:v>68</x:v>
      </x:c>
      <x:c r="F501" s="10" t="str">
        <x:f>IFERROR(HYPERLINK("https://www.mgpu.ru/wp-content/uploads/2026/09/15.09.2026-Pr-735-shkoly-proektov_vertikali-.pdf#page=68","https://www.mgpu.ru/wp-content/uploads/2026/09/15.09.2026-Pr-735-shkoly-proektov_vertikali-.pdf#page=68"),"https://www.mgpu.ru/wp-content/uploads/2026/09/15.09.2026-Pr-735-shkoly-proektov_vertikali-.pdf#page=68")</x:f>
        <x:v>https://www.mgpu.ru/wp-content/uploads/2026/09/15.09.2026-Pr-735-shkoly-proektov_vertikali-.pdf#page=68</x:v>
      </x:c>
    </x:row>
    <x:row r="502" ht="64" customHeight="1">
      <x:c r="A502" s="3" t="str">
        <x:v>Математическая вертикаль ПЛЮС</x:v>
      </x:c>
      <x:c r="B502" s="3" t="str">
        <x:v>Государственное бюджетное общеобразовательное учреждение города Москвы «Школа № 1514»</x:v>
      </x:c>
      <x:c r="C502" s="3" t="str">
        <x:v>10,11 классы</x:v>
      </x:c>
      <x:c r="D502" s="3" t="str">
        <x:v>Пр-735</x:v>
      </x:c>
      <x:c r="E502" s="3" t="n">
        <x:v>68</x:v>
      </x:c>
      <x:c r="F502" s="10" t="str">
        <x:f>IFERROR(HYPERLINK("https://www.mgpu.ru/wp-content/uploads/2026/09/15.09.2026-Pr-735-shkoly-proektov_vertikali-.pdf#page=68","https://www.mgpu.ru/wp-content/uploads/2026/09/15.09.2026-Pr-735-shkoly-proektov_vertikali-.pdf#page=68"),"https://www.mgpu.ru/wp-content/uploads/2026/09/15.09.2026-Pr-735-shkoly-proektov_vertikali-.pdf#page=68")</x:f>
        <x:v>https://www.mgpu.ru/wp-content/uploads/2026/09/15.09.2026-Pr-735-shkoly-proektov_vertikali-.pdf#page=68</x:v>
      </x:c>
    </x:row>
    <x:row r="503" ht="64" customHeight="1">
      <x:c r="A503" s="3" t="str">
        <x:v>Математическая вертикаль ПЛЮС</x:v>
      </x:c>
      <x:c r="B503" s="3" t="str">
        <x:v>Государственное бюджетное общеобразовательное учреждение города Москвы «Школа № 1515»</x:v>
      </x:c>
      <x:c r="C503" s="3" t="str">
        <x:v>10,11 классы</x:v>
      </x:c>
      <x:c r="D503" s="3" t="str">
        <x:v>Пр-735</x:v>
      </x:c>
      <x:c r="E503" s="3" t="n">
        <x:v>68</x:v>
      </x:c>
      <x:c r="F503" s="10" t="str">
        <x:f>IFERROR(HYPERLINK("https://www.mgpu.ru/wp-content/uploads/2026/09/15.09.2026-Pr-735-shkoly-proektov_vertikali-.pdf#page=68","https://www.mgpu.ru/wp-content/uploads/2026/09/15.09.2026-Pr-735-shkoly-proektov_vertikali-.pdf#page=68"),"https://www.mgpu.ru/wp-content/uploads/2026/09/15.09.2026-Pr-735-shkoly-proektov_vertikali-.pdf#page=68")</x:f>
        <x:v>https://www.mgpu.ru/wp-content/uploads/2026/09/15.09.2026-Pr-735-shkoly-proektov_vertikali-.pdf#page=68</x:v>
      </x:c>
    </x:row>
    <x:row r="504" ht="64" customHeight="1">
      <x:c r="A504" s="3" t="str">
        <x:v>Математическая вертикаль ПЛЮС</x:v>
      </x:c>
      <x:c r="B504" s="3" t="str">
        <x:v>Государственное бюджетное общеобразовательное учреждение города Москвы «Школа № 1520 имени Капцовых»</x:v>
      </x:c>
      <x:c r="C504" s="3" t="str">
        <x:v>10,11 классы</x:v>
      </x:c>
      <x:c r="D504" s="3" t="str">
        <x:v>Пр-735</x:v>
      </x:c>
      <x:c r="E504" s="3" t="n">
        <x:v>68</x:v>
      </x:c>
      <x:c r="F504" s="10" t="str">
        <x:f>IFERROR(HYPERLINK("https://www.mgpu.ru/wp-content/uploads/2026/09/15.09.2026-Pr-735-shkoly-proektov_vertikali-.pdf#page=68","https://www.mgpu.ru/wp-content/uploads/2026/09/15.09.2026-Pr-735-shkoly-proektov_vertikali-.pdf#page=68"),"https://www.mgpu.ru/wp-content/uploads/2026/09/15.09.2026-Pr-735-shkoly-proektov_vertikali-.pdf#page=68")</x:f>
        <x:v>https://www.mgpu.ru/wp-content/uploads/2026/09/15.09.2026-Pr-735-shkoly-proektov_vertikali-.pdf#page=68</x:v>
      </x:c>
    </x:row>
    <x:row r="505" ht="64" customHeight="1">
      <x:c r="A505" s="3" t="str">
        <x:v>Математическая вертикаль ПЛЮС</x:v>
      </x:c>
      <x:c r="B505" s="3" t="str">
        <x:v>Государственное бюджетное общеобразовательное учреждение города Москвы «Школа № 1526 на Покровской»</x:v>
      </x:c>
      <x:c r="C505" s="3" t="str">
        <x:v>10,11 классы</x:v>
      </x:c>
      <x:c r="D505" s="3" t="str">
        <x:v>Пр-735</x:v>
      </x:c>
      <x:c r="E505" s="3" t="n">
        <x:v>68</x:v>
      </x:c>
      <x:c r="F505" s="10" t="str">
        <x:f>IFERROR(HYPERLINK("https://www.mgpu.ru/wp-content/uploads/2026/09/15.09.2026-Pr-735-shkoly-proektov_vertikali-.pdf#page=68","https://www.mgpu.ru/wp-content/uploads/2026/09/15.09.2026-Pr-735-shkoly-proektov_vertikali-.pdf#page=68"),"https://www.mgpu.ru/wp-content/uploads/2026/09/15.09.2026-Pr-735-shkoly-proektov_vertikali-.pdf#page=68")</x:f>
        <x:v>https://www.mgpu.ru/wp-content/uploads/2026/09/15.09.2026-Pr-735-shkoly-proektov_vertikali-.pdf#page=68</x:v>
      </x:c>
    </x:row>
    <x:row r="506" ht="64" customHeight="1">
      <x:c r="A506" s="3" t="str">
        <x:v>Математическая вертикаль ПЛЮС</x:v>
      </x:c>
      <x:c r="B506" s="3" t="str">
        <x:v>Государственное бюджетное общеобразовательное учреждение города Москвы «Школа № 1530 «Школа Ломоносова»</x:v>
      </x:c>
      <x:c r="C506" s="3" t="str">
        <x:v>10,11 классы</x:v>
      </x:c>
      <x:c r="D506" s="3" t="str">
        <x:v>Пр-735</x:v>
      </x:c>
      <x:c r="E506" s="3" t="n">
        <x:v>68</x:v>
      </x:c>
      <x:c r="F506" s="10" t="str">
        <x:f>IFERROR(HYPERLINK("https://www.mgpu.ru/wp-content/uploads/2026/09/15.09.2026-Pr-735-shkoly-proektov_vertikali-.pdf#page=68","https://www.mgpu.ru/wp-content/uploads/2026/09/15.09.2026-Pr-735-shkoly-proektov_vertikali-.pdf#page=68"),"https://www.mgpu.ru/wp-content/uploads/2026/09/15.09.2026-Pr-735-shkoly-proektov_vertikali-.pdf#page=68")</x:f>
        <x:v>https://www.mgpu.ru/wp-content/uploads/2026/09/15.09.2026-Pr-735-shkoly-proektov_vertikali-.pdf#page=68</x:v>
      </x:c>
    </x:row>
    <x:row r="507" ht="64" customHeight="1">
      <x:c r="A507" s="3" t="str">
        <x:v>Математическая вертикаль ПЛЮС</x:v>
      </x:c>
      <x:c r="B507" s="3" t="str">
        <x:v>Государственное бюджетное общеобразовательное учреждение города Москвы «Школа № 1531 имени С. К. Годовикова»</x:v>
      </x:c>
      <x:c r="C507" s="3" t="str">
        <x:v>11 класс</x:v>
      </x:c>
      <x:c r="D507" s="3" t="str">
        <x:v>Пр-735</x:v>
      </x:c>
      <x:c r="E507" s="3" t="n">
        <x:v>68</x:v>
      </x:c>
      <x:c r="F507" s="10" t="str">
        <x:f>IFERROR(HYPERLINK("https://www.mgpu.ru/wp-content/uploads/2026/09/15.09.2026-Pr-735-shkoly-proektov_vertikali-.pdf#page=68","https://www.mgpu.ru/wp-content/uploads/2026/09/15.09.2026-Pr-735-shkoly-proektov_vertikali-.pdf#page=68"),"https://www.mgpu.ru/wp-content/uploads/2026/09/15.09.2026-Pr-735-shkoly-proektov_vertikali-.pdf#page=68")</x:f>
        <x:v>https://www.mgpu.ru/wp-content/uploads/2026/09/15.09.2026-Pr-735-shkoly-proektov_vertikali-.pdf#page=68</x:v>
      </x:c>
    </x:row>
    <x:row r="508" ht="64" customHeight="1">
      <x:c r="A508" s="3" t="str">
        <x:v>Математическая вертикаль ПЛЮС</x:v>
      </x:c>
      <x:c r="B508" s="3" t="str">
        <x:v>Государственное бюджетное общеобразовательное учреждение города Москвы «Школа № 1540»</x:v>
      </x:c>
      <x:c r="C508" s="3" t="str">
        <x:v>10 класс</x:v>
      </x:c>
      <x:c r="D508" s="3" t="str">
        <x:v>Пр-735</x:v>
      </x:c>
      <x:c r="E508" s="3" t="n">
        <x:v>68</x:v>
      </x:c>
      <x:c r="F508" s="10" t="str">
        <x:f>IFERROR(HYPERLINK("https://www.mgpu.ru/wp-content/uploads/2026/09/15.09.2026-Pr-735-shkoly-proektov_vertikali-.pdf#page=68","https://www.mgpu.ru/wp-content/uploads/2026/09/15.09.2026-Pr-735-shkoly-proektov_vertikali-.pdf#page=68"),"https://www.mgpu.ru/wp-content/uploads/2026/09/15.09.2026-Pr-735-shkoly-proektov_vertikali-.pdf#page=68")</x:f>
        <x:v>https://www.mgpu.ru/wp-content/uploads/2026/09/15.09.2026-Pr-735-shkoly-proektov_vertikali-.pdf#page=68</x:v>
      </x:c>
    </x:row>
    <x:row r="509" ht="64" customHeight="1">
      <x:c r="A509" s="3" t="str">
        <x:v>Математическая вертикаль ПЛЮС</x:v>
      </x:c>
      <x:c r="B509" s="3" t="str">
        <x:v>Государственное бюджетное общеобразовательное учреждение города Москвы «Школа № 1558 имени Росалии де Кастро»</x:v>
      </x:c>
      <x:c r="C509" s="3" t="str">
        <x:v>10,11 классы</x:v>
      </x:c>
      <x:c r="D509" s="3" t="str">
        <x:v>Пр-735</x:v>
      </x:c>
      <x:c r="E509" s="3" t="n">
        <x:v>69</x:v>
      </x:c>
      <x:c r="F509" s="10" t="str">
        <x:f>IFERROR(HYPERLINK("https://www.mgpu.ru/wp-content/uploads/2026/09/15.09.2026-Pr-735-shkoly-proektov_vertikali-.pdf#page=69","https://www.mgpu.ru/wp-content/uploads/2026/09/15.09.2026-Pr-735-shkoly-proektov_vertikali-.pdf#page=69"),"https://www.mgpu.ru/wp-content/uploads/2026/09/15.09.2026-Pr-735-shkoly-proektov_vertikali-.pdf#page=69")</x:f>
        <x:v>https://www.mgpu.ru/wp-content/uploads/2026/09/15.09.2026-Pr-735-shkoly-proektov_vertikali-.pdf#page=69</x:v>
      </x:c>
    </x:row>
    <x:row r="510" ht="64" customHeight="1">
      <x:c r="A510" s="3" t="str">
        <x:v>Математическая вертикаль ПЛЮС</x:v>
      </x:c>
      <x:c r="B510" s="3" t="str">
        <x:v>Государственное бюджетное общеобразовательное учреждение города Москвы «Школа № 1574»</x:v>
      </x:c>
      <x:c r="C510" s="3" t="str">
        <x:v>10 класс</x:v>
      </x:c>
      <x:c r="D510" s="3" t="str">
        <x:v>Пр-735</x:v>
      </x:c>
      <x:c r="E510" s="3" t="n">
        <x:v>69</x:v>
      </x:c>
      <x:c r="F510" s="10" t="str">
        <x:f>IFERROR(HYPERLINK("https://www.mgpu.ru/wp-content/uploads/2026/09/15.09.2026-Pr-735-shkoly-proektov_vertikali-.pdf#page=69","https://www.mgpu.ru/wp-content/uploads/2026/09/15.09.2026-Pr-735-shkoly-proektov_vertikali-.pdf#page=69"),"https://www.mgpu.ru/wp-content/uploads/2026/09/15.09.2026-Pr-735-shkoly-proektov_vertikali-.pdf#page=69")</x:f>
        <x:v>https://www.mgpu.ru/wp-content/uploads/2026/09/15.09.2026-Pr-735-shkoly-proektov_vertikali-.pdf#page=69</x:v>
      </x:c>
    </x:row>
    <x:row r="511" ht="64" customHeight="1">
      <x:c r="A511" s="3" t="str">
        <x:v>Математическая вертикаль ПЛЮС</x:v>
      </x:c>
      <x:c r="B511" s="3" t="str">
        <x:v>Государственное бюджетное общеобразовательное учреждение города Москвы «Школа № 170 имени А.П.Чехова»</x:v>
      </x:c>
      <x:c r="C511" s="3" t="str">
        <x:v>11 класс</x:v>
      </x:c>
      <x:c r="D511" s="3" t="str">
        <x:v>Пр-735</x:v>
      </x:c>
      <x:c r="E511" s="3" t="n">
        <x:v>69</x:v>
      </x:c>
      <x:c r="F511" s="10" t="str">
        <x:f>IFERROR(HYPERLINK("https://www.mgpu.ru/wp-content/uploads/2026/09/15.09.2026-Pr-735-shkoly-proektov_vertikali-.pdf#page=69","https://www.mgpu.ru/wp-content/uploads/2026/09/15.09.2026-Pr-735-shkoly-proektov_vertikali-.pdf#page=69"),"https://www.mgpu.ru/wp-content/uploads/2026/09/15.09.2026-Pr-735-shkoly-proektov_vertikali-.pdf#page=69")</x:f>
        <x:v>https://www.mgpu.ru/wp-content/uploads/2026/09/15.09.2026-Pr-735-shkoly-proektov_vertikali-.pdf#page=69</x:v>
      </x:c>
    </x:row>
    <x:row r="512" ht="64" customHeight="1">
      <x:c r="A512" s="3" t="str">
        <x:v>Математическая вертикаль ПЛЮС</x:v>
      </x:c>
      <x:c r="B512" s="3" t="str">
        <x:v>Государственное бюджетное общеобразовательное учреждение города Москвы «Школа № 171»</x:v>
      </x:c>
      <x:c r="C512" s="3" t="str">
        <x:v>10,11 классы</x:v>
      </x:c>
      <x:c r="D512" s="3" t="str">
        <x:v>Пр-735</x:v>
      </x:c>
      <x:c r="E512" s="3" t="n">
        <x:v>69</x:v>
      </x:c>
      <x:c r="F512" s="10" t="str">
        <x:f>IFERROR(HYPERLINK("https://www.mgpu.ru/wp-content/uploads/2026/09/15.09.2026-Pr-735-shkoly-proektov_vertikali-.pdf#page=69","https://www.mgpu.ru/wp-content/uploads/2026/09/15.09.2026-Pr-735-shkoly-proektov_vertikali-.pdf#page=69"),"https://www.mgpu.ru/wp-content/uploads/2026/09/15.09.2026-Pr-735-shkoly-proektov_vertikali-.pdf#page=69")</x:f>
        <x:v>https://www.mgpu.ru/wp-content/uploads/2026/09/15.09.2026-Pr-735-shkoly-proektov_vertikali-.pdf#page=69</x:v>
      </x:c>
    </x:row>
    <x:row r="513" ht="64" customHeight="1">
      <x:c r="A513" s="3" t="str">
        <x:v>Математическая вертикаль ПЛЮС</x:v>
      </x:c>
      <x:c r="B513" s="3" t="str">
        <x:v>Государственное бюджетное общеобразовательное учреждение города Москвы «Школа № 1741»</x:v>
      </x:c>
      <x:c r="C513" s="3" t="str">
        <x:v>10 класс</x:v>
      </x:c>
      <x:c r="D513" s="3" t="str">
        <x:v>Пр-735</x:v>
      </x:c>
      <x:c r="E513" s="3" t="n">
        <x:v>69</x:v>
      </x:c>
      <x:c r="F513" s="10" t="str">
        <x:f>IFERROR(HYPERLINK("https://www.mgpu.ru/wp-content/uploads/2026/09/15.09.2026-Pr-735-shkoly-proektov_vertikali-.pdf#page=69","https://www.mgpu.ru/wp-content/uploads/2026/09/15.09.2026-Pr-735-shkoly-proektov_vertikali-.pdf#page=69"),"https://www.mgpu.ru/wp-content/uploads/2026/09/15.09.2026-Pr-735-shkoly-proektov_vertikali-.pdf#page=69")</x:f>
        <x:v>https://www.mgpu.ru/wp-content/uploads/2026/09/15.09.2026-Pr-735-shkoly-proektov_vertikali-.pdf#page=69</x:v>
      </x:c>
    </x:row>
    <x:row r="514" ht="64" customHeight="1">
      <x:c r="A514" s="3" t="str">
        <x:v>Математическая вертикаль ПЛЮС</x:v>
      </x:c>
      <x:c r="B514" s="3" t="str">
        <x:v>Государственное бюджетное общеобразовательное учреждение города Москвы «Школа № 192»</x:v>
      </x:c>
      <x:c r="C514" s="3" t="str">
        <x:v>10,11 классы</x:v>
      </x:c>
      <x:c r="D514" s="3" t="str">
        <x:v>Пр-735</x:v>
      </x:c>
      <x:c r="E514" s="3" t="n">
        <x:v>69</x:v>
      </x:c>
      <x:c r="F514" s="10" t="str">
        <x:f>IFERROR(HYPERLINK("https://www.mgpu.ru/wp-content/uploads/2026/09/15.09.2026-Pr-735-shkoly-proektov_vertikali-.pdf#page=69","https://www.mgpu.ru/wp-content/uploads/2026/09/15.09.2026-Pr-735-shkoly-proektov_vertikali-.pdf#page=69"),"https://www.mgpu.ru/wp-content/uploads/2026/09/15.09.2026-Pr-735-shkoly-proektov_vertikali-.pdf#page=69")</x:f>
        <x:v>https://www.mgpu.ru/wp-content/uploads/2026/09/15.09.2026-Pr-735-shkoly-proektov_vertikali-.pdf#page=69</x:v>
      </x:c>
    </x:row>
    <x:row r="515" ht="64" customHeight="1">
      <x:c r="A515" s="3" t="str">
        <x:v>Математическая вертикаль ПЛЮС</x:v>
      </x:c>
      <x:c r="B515" s="3" t="str">
        <x:v>Государственное бюджетное общеобразовательное учреждение города Москвы «Школа № 1950»</x:v>
      </x:c>
      <x:c r="C515" s="3" t="str">
        <x:v>10,11 классы</x:v>
      </x:c>
      <x:c r="D515" s="3" t="str">
        <x:v>Пр-735</x:v>
      </x:c>
      <x:c r="E515" s="3" t="n">
        <x:v>69</x:v>
      </x:c>
      <x:c r="F515" s="10" t="str">
        <x:f>IFERROR(HYPERLINK("https://www.mgpu.ru/wp-content/uploads/2026/09/15.09.2026-Pr-735-shkoly-proektov_vertikali-.pdf#page=69","https://www.mgpu.ru/wp-content/uploads/2026/09/15.09.2026-Pr-735-shkoly-proektov_vertikali-.pdf#page=69"),"https://www.mgpu.ru/wp-content/uploads/2026/09/15.09.2026-Pr-735-shkoly-proektov_vertikali-.pdf#page=69")</x:f>
        <x:v>https://www.mgpu.ru/wp-content/uploads/2026/09/15.09.2026-Pr-735-shkoly-proektov_vertikali-.pdf#page=69</x:v>
      </x:c>
    </x:row>
    <x:row r="516" ht="64" customHeight="1">
      <x:c r="A516" s="3" t="str">
        <x:v>Математическая вертикаль ПЛЮС</x:v>
      </x:c>
      <x:c r="B516" s="3" t="str">
        <x:v>Государственное бюджетное общеобразовательное учреждение города Москвы «Школа № 1955»</x:v>
      </x:c>
      <x:c r="C516" s="3" t="str">
        <x:v>10 класс</x:v>
      </x:c>
      <x:c r="D516" s="3" t="str">
        <x:v>Пр-735</x:v>
      </x:c>
      <x:c r="E516" s="3" t="n">
        <x:v>69</x:v>
      </x:c>
      <x:c r="F516" s="10" t="str">
        <x:f>IFERROR(HYPERLINK("https://www.mgpu.ru/wp-content/uploads/2026/09/15.09.2026-Pr-735-shkoly-proektov_vertikali-.pdf#page=69","https://www.mgpu.ru/wp-content/uploads/2026/09/15.09.2026-Pr-735-shkoly-proektov_vertikali-.pdf#page=69"),"https://www.mgpu.ru/wp-content/uploads/2026/09/15.09.2026-Pr-735-shkoly-proektov_vertikali-.pdf#page=69")</x:f>
        <x:v>https://www.mgpu.ru/wp-content/uploads/2026/09/15.09.2026-Pr-735-shkoly-proektov_vertikali-.pdf#page=69</x:v>
      </x:c>
    </x:row>
    <x:row r="517" ht="64" customHeight="1">
      <x:c r="A517" s="3" t="str">
        <x:v>Математическая вертикаль ПЛЮС</x:v>
      </x:c>
      <x:c r="B517" s="3" t="str">
        <x:v>Государственное бюджетное общеобразовательное учреждение города Москвы «Школа № 1981»</x:v>
      </x:c>
      <x:c r="C517" s="3" t="str">
        <x:v>10 класс</x:v>
      </x:c>
      <x:c r="D517" s="3" t="str">
        <x:v>Пр-735</x:v>
      </x:c>
      <x:c r="E517" s="3" t="n">
        <x:v>69</x:v>
      </x:c>
      <x:c r="F517" s="10" t="str">
        <x:f>IFERROR(HYPERLINK("https://www.mgpu.ru/wp-content/uploads/2026/09/15.09.2026-Pr-735-shkoly-proektov_vertikali-.pdf#page=69","https://www.mgpu.ru/wp-content/uploads/2026/09/15.09.2026-Pr-735-shkoly-proektov_vertikali-.pdf#page=69"),"https://www.mgpu.ru/wp-content/uploads/2026/09/15.09.2026-Pr-735-shkoly-proektov_vertikali-.pdf#page=69")</x:f>
        <x:v>https://www.mgpu.ru/wp-content/uploads/2026/09/15.09.2026-Pr-735-shkoly-proektov_vertikali-.pdf#page=69</x:v>
      </x:c>
    </x:row>
    <x:row r="518" ht="64" customHeight="1">
      <x:c r="A518" s="3" t="str">
        <x:v>Математическая вертикаль ПЛЮС</x:v>
      </x:c>
      <x:c r="B518" s="3" t="str">
        <x:v>Государственное бюджетное общеобразовательное учреждение города Москвы «Школа № 1985»</x:v>
      </x:c>
      <x:c r="C518" s="3" t="str">
        <x:v>10 класс</x:v>
      </x:c>
      <x:c r="D518" s="3" t="str">
        <x:v>Пр-735</x:v>
      </x:c>
      <x:c r="E518" s="3" t="n">
        <x:v>69</x:v>
      </x:c>
      <x:c r="F518" s="10" t="str">
        <x:f>IFERROR(HYPERLINK("https://www.mgpu.ru/wp-content/uploads/2026/09/15.09.2026-Pr-735-shkoly-proektov_vertikali-.pdf#page=69","https://www.mgpu.ru/wp-content/uploads/2026/09/15.09.2026-Pr-735-shkoly-proektov_vertikali-.pdf#page=69"),"https://www.mgpu.ru/wp-content/uploads/2026/09/15.09.2026-Pr-735-shkoly-proektov_vertikali-.pdf#page=69")</x:f>
        <x:v>https://www.mgpu.ru/wp-content/uploads/2026/09/15.09.2026-Pr-735-shkoly-proektov_vertikali-.pdf#page=69</x:v>
      </x:c>
    </x:row>
    <x:row r="519" ht="64" customHeight="1">
      <x:c r="A519" s="3" t="str">
        <x:v>Математическая вертикаль ПЛЮС</x:v>
      </x:c>
      <x:c r="B519" s="3" t="str">
        <x:v>Государственное бюджетное общеобразовательное учреждение города Москвы «Школа № 2001»</x:v>
      </x:c>
      <x:c r="C519" s="3" t="str">
        <x:v>10 класс</x:v>
      </x:c>
      <x:c r="D519" s="3" t="str">
        <x:v>Пр-735</x:v>
      </x:c>
      <x:c r="E519" s="3" t="n">
        <x:v>69</x:v>
      </x:c>
      <x:c r="F519" s="10" t="str">
        <x:f>IFERROR(HYPERLINK("https://www.mgpu.ru/wp-content/uploads/2026/09/15.09.2026-Pr-735-shkoly-proektov_vertikali-.pdf#page=69","https://www.mgpu.ru/wp-content/uploads/2026/09/15.09.2026-Pr-735-shkoly-proektov_vertikali-.pdf#page=69"),"https://www.mgpu.ru/wp-content/uploads/2026/09/15.09.2026-Pr-735-shkoly-proektov_vertikali-.pdf#page=69")</x:f>
        <x:v>https://www.mgpu.ru/wp-content/uploads/2026/09/15.09.2026-Pr-735-shkoly-proektov_vertikali-.pdf#page=69</x:v>
      </x:c>
    </x:row>
    <x:row r="520" ht="64" customHeight="1">
      <x:c r="A520" s="3" t="str">
        <x:v>Математическая вертикаль ПЛЮС</x:v>
      </x:c>
      <x:c r="B520" s="3" t="str">
        <x:v>Государственное бюджетное общеобразовательное учреждение города Москвы «Школа № 2007 ФМШ»</x:v>
      </x:c>
      <x:c r="C520" s="3" t="str">
        <x:v>10,11 классы</x:v>
      </x:c>
      <x:c r="D520" s="3" t="str">
        <x:v>Пр-735</x:v>
      </x:c>
      <x:c r="E520" s="3" t="n">
        <x:v>69</x:v>
      </x:c>
      <x:c r="F520" s="10" t="str">
        <x:f>IFERROR(HYPERLINK("https://www.mgpu.ru/wp-content/uploads/2026/09/15.09.2026-Pr-735-shkoly-proektov_vertikali-.pdf#page=69","https://www.mgpu.ru/wp-content/uploads/2026/09/15.09.2026-Pr-735-shkoly-proektov_vertikali-.pdf#page=69"),"https://www.mgpu.ru/wp-content/uploads/2026/09/15.09.2026-Pr-735-shkoly-proektov_vertikali-.pdf#page=69")</x:f>
        <x:v>https://www.mgpu.ru/wp-content/uploads/2026/09/15.09.2026-Pr-735-shkoly-proektov_vertikali-.pdf#page=69</x:v>
      </x:c>
    </x:row>
    <x:row r="521" ht="64" customHeight="1">
      <x:c r="A521" s="3" t="str">
        <x:v>Математическая вертикаль ПЛЮС</x:v>
      </x:c>
      <x:c r="B521" s="3" t="str">
        <x:v>Государственное бюджетное общеобразовательное учреждение города Москвы «Школа № 2009»</x:v>
      </x:c>
      <x:c r="C521" s="3" t="str">
        <x:v>10 класс</x:v>
      </x:c>
      <x:c r="D521" s="3" t="str">
        <x:v>Пр-735</x:v>
      </x:c>
      <x:c r="E521" s="3" t="n">
        <x:v>69</x:v>
      </x:c>
      <x:c r="F521" s="10" t="str">
        <x:f>IFERROR(HYPERLINK("https://www.mgpu.ru/wp-content/uploads/2026/09/15.09.2026-Pr-735-shkoly-proektov_vertikali-.pdf#page=69","https://www.mgpu.ru/wp-content/uploads/2026/09/15.09.2026-Pr-735-shkoly-proektov_vertikali-.pdf#page=69"),"https://www.mgpu.ru/wp-content/uploads/2026/09/15.09.2026-Pr-735-shkoly-proektov_vertikali-.pdf#page=69")</x:f>
        <x:v>https://www.mgpu.ru/wp-content/uploads/2026/09/15.09.2026-Pr-735-shkoly-proektov_vertikali-.pdf#page=69</x:v>
      </x:c>
    </x:row>
    <x:row r="522" ht="64" customHeight="1">
      <x:c r="A522" s="3" t="str">
        <x:v>Математическая вертикаль ПЛЮС</x:v>
      </x:c>
      <x:c r="B522" s="3" t="str">
        <x:v>Государственное бюджетное общеобразовательное учреждение города Москвы «Школа № 2051»</x:v>
      </x:c>
      <x:c r="C522" s="3" t="str">
        <x:v>10,11 классы</x:v>
      </x:c>
      <x:c r="D522" s="3" t="str">
        <x:v>Пр-735</x:v>
      </x:c>
      <x:c r="E522" s="3" t="n">
        <x:v>69</x:v>
      </x:c>
      <x:c r="F522" s="10" t="str">
        <x:f>IFERROR(HYPERLINK("https://www.mgpu.ru/wp-content/uploads/2026/09/15.09.2026-Pr-735-shkoly-proektov_vertikali-.pdf#page=69","https://www.mgpu.ru/wp-content/uploads/2026/09/15.09.2026-Pr-735-shkoly-proektov_vertikali-.pdf#page=69"),"https://www.mgpu.ru/wp-content/uploads/2026/09/15.09.2026-Pr-735-shkoly-proektov_vertikali-.pdf#page=69")</x:f>
        <x:v>https://www.mgpu.ru/wp-content/uploads/2026/09/15.09.2026-Pr-735-shkoly-proektov_vertikali-.pdf#page=69</x:v>
      </x:c>
    </x:row>
    <x:row r="523" ht="64" customHeight="1">
      <x:c r="A523" s="3" t="str">
        <x:v>Математическая вертикаль ПЛЮС</x:v>
      </x:c>
      <x:c r="B523" s="3" t="str">
        <x:v>Государственное бюджетное общеобразовательное учреждение города Москвы «Школа № 2057 имени полного кавалера ордена Славы И.С. Барова»</x:v>
      </x:c>
      <x:c r="C523" s="3" t="str">
        <x:v>10,11 классы</x:v>
      </x:c>
      <x:c r="D523" s="3" t="str">
        <x:v>Пр-735</x:v>
      </x:c>
      <x:c r="E523" s="3" t="n">
        <x:v>69</x:v>
      </x:c>
      <x:c r="F523" s="10" t="str">
        <x:f>IFERROR(HYPERLINK("https://www.mgpu.ru/wp-content/uploads/2026/09/15.09.2026-Pr-735-shkoly-proektov_vertikali-.pdf#page=69","https://www.mgpu.ru/wp-content/uploads/2026/09/15.09.2026-Pr-735-shkoly-proektov_vertikali-.pdf#page=69"),"https://www.mgpu.ru/wp-content/uploads/2026/09/15.09.2026-Pr-735-shkoly-proektov_vertikali-.pdf#page=69")</x:f>
        <x:v>https://www.mgpu.ru/wp-content/uploads/2026/09/15.09.2026-Pr-735-shkoly-proektov_vertikali-.pdf#page=69</x:v>
      </x:c>
    </x:row>
    <x:row r="524" ht="64" customHeight="1">
      <x:c r="A524" s="3" t="str">
        <x:v>Математическая вертикаль ПЛЮС</x:v>
      </x:c>
      <x:c r="B524" s="3" t="str">
        <x:v>Государственное бюджетное общеобразовательное учреждение города Москвы «Школа № 2104 на Таганке»</x:v>
      </x:c>
      <x:c r="C524" s="3" t="str">
        <x:v>10,11 классы</x:v>
      </x:c>
      <x:c r="D524" s="3" t="str">
        <x:v>Пр-735</x:v>
      </x:c>
      <x:c r="E524" s="3" t="n">
        <x:v>69</x:v>
      </x:c>
      <x:c r="F524" s="10" t="str">
        <x:f>IFERROR(HYPERLINK("https://www.mgpu.ru/wp-content/uploads/2026/09/15.09.2026-Pr-735-shkoly-proektov_vertikali-.pdf#page=69","https://www.mgpu.ru/wp-content/uploads/2026/09/15.09.2026-Pr-735-shkoly-proektov_vertikali-.pdf#page=69"),"https://www.mgpu.ru/wp-content/uploads/2026/09/15.09.2026-Pr-735-shkoly-proektov_vertikali-.pdf#page=69")</x:f>
        <x:v>https://www.mgpu.ru/wp-content/uploads/2026/09/15.09.2026-Pr-735-shkoly-proektov_vertikali-.pdf#page=69</x:v>
      </x:c>
    </x:row>
    <x:row r="525" ht="64" customHeight="1">
      <x:c r="A525" s="3" t="str">
        <x:v>Математическая вертикаль ПЛЮС</x:v>
      </x:c>
      <x:c r="B525" s="3" t="str">
        <x:v>Государственное бюджетное общеобразовательное учреждение города Москвы «Школа № 2107»</x:v>
      </x:c>
      <x:c r="C525" s="3" t="str">
        <x:v>10,11 классы</x:v>
      </x:c>
      <x:c r="D525" s="3" t="str">
        <x:v>Пр-735</x:v>
      </x:c>
      <x:c r="E525" s="3" t="n">
        <x:v>69</x:v>
      </x:c>
      <x:c r="F525" s="10" t="str">
        <x:f>IFERROR(HYPERLINK("https://www.mgpu.ru/wp-content/uploads/2026/09/15.09.2026-Pr-735-shkoly-proektov_vertikali-.pdf#page=69","https://www.mgpu.ru/wp-content/uploads/2026/09/15.09.2026-Pr-735-shkoly-proektov_vertikali-.pdf#page=69"),"https://www.mgpu.ru/wp-content/uploads/2026/09/15.09.2026-Pr-735-shkoly-proektov_vertikali-.pdf#page=69")</x:f>
        <x:v>https://www.mgpu.ru/wp-content/uploads/2026/09/15.09.2026-Pr-735-shkoly-proektov_vertikali-.pdf#page=69</x:v>
      </x:c>
    </x:row>
    <x:row r="526" ht="64" customHeight="1">
      <x:c r="A526" s="3" t="str">
        <x:v>Математическая вертикаль ПЛЮС</x:v>
      </x:c>
      <x:c r="B526" s="3" t="str">
        <x:v>Государственное бюджетное общеобразовательное учреждение города Москвы «Школа № 2123 имени Мигеля Эрнандеса»</x:v>
      </x:c>
      <x:c r="C526" s="3" t="str">
        <x:v>10,11 классы</x:v>
      </x:c>
      <x:c r="D526" s="3" t="str">
        <x:v>Пр-735</x:v>
      </x:c>
      <x:c r="E526" s="3" t="n">
        <x:v>70</x:v>
      </x:c>
      <x:c r="F526" s="10" t="str">
        <x:f>IFERROR(HYPERLINK("https://www.mgpu.ru/wp-content/uploads/2026/09/15.09.2026-Pr-735-shkoly-proektov_vertikali-.pdf#page=70","https://www.mgpu.ru/wp-content/uploads/2026/09/15.09.2026-Pr-735-shkoly-proektov_vertikali-.pdf#page=70"),"https://www.mgpu.ru/wp-content/uploads/2026/09/15.09.2026-Pr-735-shkoly-proektov_vertikali-.pdf#page=70")</x:f>
        <x:v>https://www.mgpu.ru/wp-content/uploads/2026/09/15.09.2026-Pr-735-shkoly-proektov_vertikali-.pdf#page=70</x:v>
      </x:c>
    </x:row>
    <x:row r="527" ht="64" customHeight="1">
      <x:c r="A527" s="3" t="str">
        <x:v>Математическая вертикаль ПЛЮС</x:v>
      </x:c>
      <x:c r="B527" s="3" t="str">
        <x:v>Государственное бюджетное общеобразовательное учреждение города Москвы «Школа № 281»</x:v>
      </x:c>
      <x:c r="C527" s="3" t="str">
        <x:v>10,11 классы</x:v>
      </x:c>
      <x:c r="D527" s="3" t="str">
        <x:v>Пр-735</x:v>
      </x:c>
      <x:c r="E527" s="3" t="n">
        <x:v>70</x:v>
      </x:c>
      <x:c r="F527" s="10" t="str">
        <x:f>IFERROR(HYPERLINK("https://www.mgpu.ru/wp-content/uploads/2026/09/15.09.2026-Pr-735-shkoly-proektov_vertikali-.pdf#page=70","https://www.mgpu.ru/wp-content/uploads/2026/09/15.09.2026-Pr-735-shkoly-proektov_vertikali-.pdf#page=70"),"https://www.mgpu.ru/wp-content/uploads/2026/09/15.09.2026-Pr-735-shkoly-proektov_vertikali-.pdf#page=70")</x:f>
        <x:v>https://www.mgpu.ru/wp-content/uploads/2026/09/15.09.2026-Pr-735-shkoly-proektov_vertikali-.pdf#page=70</x:v>
      </x:c>
    </x:row>
    <x:row r="528" ht="64" customHeight="1">
      <x:c r="A528" s="3" t="str">
        <x:v>Математическая вертикаль ПЛЮС</x:v>
      </x:c>
      <x:c r="B528" s="3" t="str">
        <x:v>Государственное бюджетное общеобразовательное учреждение города Москвы «Школа № 293 имени А.Т. Твардовского»</x:v>
      </x:c>
      <x:c r="C528" s="3" t="str">
        <x:v>10,11 классы</x:v>
      </x:c>
      <x:c r="D528" s="3" t="str">
        <x:v>Пр-735</x:v>
      </x:c>
      <x:c r="E528" s="3" t="n">
        <x:v>70</x:v>
      </x:c>
      <x:c r="F528" s="10" t="str">
        <x:f>IFERROR(HYPERLINK("https://www.mgpu.ru/wp-content/uploads/2026/09/15.09.2026-Pr-735-shkoly-proektov_vertikali-.pdf#page=70","https://www.mgpu.ru/wp-content/uploads/2026/09/15.09.2026-Pr-735-shkoly-proektov_vertikali-.pdf#page=70"),"https://www.mgpu.ru/wp-content/uploads/2026/09/15.09.2026-Pr-735-shkoly-proektov_vertikali-.pdf#page=70")</x:f>
        <x:v>https://www.mgpu.ru/wp-content/uploads/2026/09/15.09.2026-Pr-735-shkoly-proektov_vertikali-.pdf#page=70</x:v>
      </x:c>
    </x:row>
    <x:row r="529" ht="64" customHeight="1">
      <x:c r="A529" s="3" t="str">
        <x:v>Математическая вертикаль ПЛЮС</x:v>
      </x:c>
      <x:c r="B529" s="3" t="str">
        <x:v>Государственное бюджетное общеобразовательное учреждение города Москвы «Школа № 305»</x:v>
      </x:c>
      <x:c r="C529" s="3" t="str">
        <x:v>10,11 классы</x:v>
      </x:c>
      <x:c r="D529" s="3" t="str">
        <x:v>Пр-735</x:v>
      </x:c>
      <x:c r="E529" s="3" t="n">
        <x:v>70</x:v>
      </x:c>
      <x:c r="F529" s="10" t="str">
        <x:f>IFERROR(HYPERLINK("https://www.mgpu.ru/wp-content/uploads/2026/09/15.09.2026-Pr-735-shkoly-proektov_vertikali-.pdf#page=70","https://www.mgpu.ru/wp-content/uploads/2026/09/15.09.2026-Pr-735-shkoly-proektov_vertikali-.pdf#page=70"),"https://www.mgpu.ru/wp-content/uploads/2026/09/15.09.2026-Pr-735-shkoly-proektov_vertikali-.pdf#page=70")</x:f>
        <x:v>https://www.mgpu.ru/wp-content/uploads/2026/09/15.09.2026-Pr-735-shkoly-proektov_vertikali-.pdf#page=70</x:v>
      </x:c>
    </x:row>
    <x:row r="530" ht="64" customHeight="1">
      <x:c r="A530" s="3" t="str">
        <x:v>Математическая вертикаль ПЛЮС</x:v>
      </x:c>
      <x:c r="B530" s="3" t="str">
        <x:v>Государственное бюджетное общеобразовательное учреждение города Москвы «Школа № 315»</x:v>
      </x:c>
      <x:c r="C530" s="3" t="str">
        <x:v>10 класс</x:v>
      </x:c>
      <x:c r="D530" s="3" t="str">
        <x:v>Пр-735</x:v>
      </x:c>
      <x:c r="E530" s="3" t="n">
        <x:v>70</x:v>
      </x:c>
      <x:c r="F530" s="10" t="str">
        <x:f>IFERROR(HYPERLINK("https://www.mgpu.ru/wp-content/uploads/2026/09/15.09.2026-Pr-735-shkoly-proektov_vertikali-.pdf#page=70","https://www.mgpu.ru/wp-content/uploads/2026/09/15.09.2026-Pr-735-shkoly-proektov_vertikali-.pdf#page=70"),"https://www.mgpu.ru/wp-content/uploads/2026/09/15.09.2026-Pr-735-shkoly-proektov_vertikali-.pdf#page=70")</x:f>
        <x:v>https://www.mgpu.ru/wp-content/uploads/2026/09/15.09.2026-Pr-735-shkoly-proektov_vertikali-.pdf#page=70</x:v>
      </x:c>
    </x:row>
    <x:row r="531" ht="64" customHeight="1">
      <x:c r="A531" s="3" t="str">
        <x:v>Математическая вертикаль ПЛЮС</x:v>
      </x:c>
      <x:c r="B531" s="3" t="str">
        <x:v>Государственное бюджетное общеобразовательное учреждение города Москвы «Школа № 37»</x:v>
      </x:c>
      <x:c r="C531" s="3" t="str">
        <x:v>10,11 классы</x:v>
      </x:c>
      <x:c r="D531" s="3" t="str">
        <x:v>Пр-735</x:v>
      </x:c>
      <x:c r="E531" s="3" t="n">
        <x:v>70</x:v>
      </x:c>
      <x:c r="F531" s="10" t="str">
        <x:f>IFERROR(HYPERLINK("https://www.mgpu.ru/wp-content/uploads/2026/09/15.09.2026-Pr-735-shkoly-proektov_vertikali-.pdf#page=70","https://www.mgpu.ru/wp-content/uploads/2026/09/15.09.2026-Pr-735-shkoly-proektov_vertikali-.pdf#page=70"),"https://www.mgpu.ru/wp-content/uploads/2026/09/15.09.2026-Pr-735-shkoly-proektov_vertikali-.pdf#page=70")</x:f>
        <x:v>https://www.mgpu.ru/wp-content/uploads/2026/09/15.09.2026-Pr-735-shkoly-proektov_vertikali-.pdf#page=70</x:v>
      </x:c>
    </x:row>
    <x:row r="532" ht="64" customHeight="1">
      <x:c r="A532" s="3" t="str">
        <x:v>Математическая вертикаль ПЛЮС</x:v>
      </x:c>
      <x:c r="B532" s="3" t="str">
        <x:v>Государственное бюджетное общеобразовательное учреждение города Москвы «Школа № 46»</x:v>
      </x:c>
      <x:c r="C532" s="3" t="str">
        <x:v>10 класс</x:v>
      </x:c>
      <x:c r="D532" s="3" t="str">
        <x:v>Пр-735</x:v>
      </x:c>
      <x:c r="E532" s="3" t="n">
        <x:v>70</x:v>
      </x:c>
      <x:c r="F532" s="10" t="str">
        <x:f>IFERROR(HYPERLINK("https://www.mgpu.ru/wp-content/uploads/2026/09/15.09.2026-Pr-735-shkoly-proektov_vertikali-.pdf#page=70","https://www.mgpu.ru/wp-content/uploads/2026/09/15.09.2026-Pr-735-shkoly-proektov_vertikali-.pdf#page=70"),"https://www.mgpu.ru/wp-content/uploads/2026/09/15.09.2026-Pr-735-shkoly-proektov_vertikali-.pdf#page=70")</x:f>
        <x:v>https://www.mgpu.ru/wp-content/uploads/2026/09/15.09.2026-Pr-735-shkoly-proektov_vertikali-.pdf#page=70</x:v>
      </x:c>
    </x:row>
    <x:row r="533" ht="64" customHeight="1">
      <x:c r="A533" s="3" t="str">
        <x:v>Математическая вертикаль ПЛЮС</x:v>
      </x:c>
      <x:c r="B533" s="3" t="str">
        <x:v>Государственное бюджетное общеобразовательное учреждение города Москвы «Школа № 534»</x:v>
      </x:c>
      <x:c r="C533" s="3" t="str">
        <x:v>10 класс</x:v>
      </x:c>
      <x:c r="D533" s="3" t="str">
        <x:v>Пр-735</x:v>
      </x:c>
      <x:c r="E533" s="3" t="n">
        <x:v>70</x:v>
      </x:c>
      <x:c r="F533" s="10" t="str">
        <x:f>IFERROR(HYPERLINK("https://www.mgpu.ru/wp-content/uploads/2026/09/15.09.2026-Pr-735-shkoly-proektov_vertikali-.pdf#page=70","https://www.mgpu.ru/wp-content/uploads/2026/09/15.09.2026-Pr-735-shkoly-proektov_vertikali-.pdf#page=70"),"https://www.mgpu.ru/wp-content/uploads/2026/09/15.09.2026-Pr-735-shkoly-proektov_vertikali-.pdf#page=70")</x:f>
        <x:v>https://www.mgpu.ru/wp-content/uploads/2026/09/15.09.2026-Pr-735-shkoly-proektov_vertikali-.pdf#page=70</x:v>
      </x:c>
    </x:row>
    <x:row r="534" ht="64" customHeight="1">
      <x:c r="A534" s="3" t="str">
        <x:v>Математическая вертикаль ПЛЮС</x:v>
      </x:c>
      <x:c r="B534" s="3" t="str">
        <x:v>Государственное бюджетное общеобразовательное учреждение города Москвы «Школа № 554»</x:v>
      </x:c>
      <x:c r="C534" s="3" t="str">
        <x:v>10,11 классы</x:v>
      </x:c>
      <x:c r="D534" s="3" t="str">
        <x:v>Пр-735</x:v>
      </x:c>
      <x:c r="E534" s="3" t="n">
        <x:v>70</x:v>
      </x:c>
      <x:c r="F534" s="10" t="str">
        <x:f>IFERROR(HYPERLINK("https://www.mgpu.ru/wp-content/uploads/2026/09/15.09.2026-Pr-735-shkoly-proektov_vertikali-.pdf#page=70","https://www.mgpu.ru/wp-content/uploads/2026/09/15.09.2026-Pr-735-shkoly-proektov_vertikali-.pdf#page=70"),"https://www.mgpu.ru/wp-content/uploads/2026/09/15.09.2026-Pr-735-shkoly-proektov_vertikali-.pdf#page=70")</x:f>
        <x:v>https://www.mgpu.ru/wp-content/uploads/2026/09/15.09.2026-Pr-735-shkoly-proektov_vertikali-.pdf#page=70</x:v>
      </x:c>
    </x:row>
    <x:row r="535" ht="64" customHeight="1">
      <x:c r="A535" s="3" t="str">
        <x:v>Математическая вертикаль ПЛЮС</x:v>
      </x:c>
      <x:c r="B535" s="3" t="str">
        <x:v>Государственное бюджетное общеобразовательное учреждение города Москвы «Школа № 58»</x:v>
      </x:c>
      <x:c r="C535" s="3" t="str">
        <x:v>10,11 классы</x:v>
      </x:c>
      <x:c r="D535" s="3" t="str">
        <x:v>Пр-735</x:v>
      </x:c>
      <x:c r="E535" s="3" t="n">
        <x:v>70</x:v>
      </x:c>
      <x:c r="F535" s="10" t="str">
        <x:f>IFERROR(HYPERLINK("https://www.mgpu.ru/wp-content/uploads/2026/09/15.09.2026-Pr-735-shkoly-proektov_vertikali-.pdf#page=70","https://www.mgpu.ru/wp-content/uploads/2026/09/15.09.2026-Pr-735-shkoly-proektov_vertikali-.pdf#page=70"),"https://www.mgpu.ru/wp-content/uploads/2026/09/15.09.2026-Pr-735-shkoly-proektov_vertikali-.pdf#page=70")</x:f>
        <x:v>https://www.mgpu.ru/wp-content/uploads/2026/09/15.09.2026-Pr-735-shkoly-proektov_vertikali-.pdf#page=70</x:v>
      </x:c>
    </x:row>
    <x:row r="536" ht="64" customHeight="1">
      <x:c r="A536" s="3" t="str">
        <x:v>Математическая вертикаль ПЛЮС</x:v>
      </x:c>
      <x:c r="B536" s="3" t="str">
        <x:v>Государственное бюджетное общеобразовательное учреждение города Москвы «Школа № 763»</x:v>
      </x:c>
      <x:c r="C536" s="3" t="str">
        <x:v>10,11 классы</x:v>
      </x:c>
      <x:c r="D536" s="3" t="str">
        <x:v>Пр-735</x:v>
      </x:c>
      <x:c r="E536" s="3" t="n">
        <x:v>70</x:v>
      </x:c>
      <x:c r="F536" s="10" t="str">
        <x:f>IFERROR(HYPERLINK("https://www.mgpu.ru/wp-content/uploads/2026/09/15.09.2026-Pr-735-shkoly-proektov_vertikali-.pdf#page=70","https://www.mgpu.ru/wp-content/uploads/2026/09/15.09.2026-Pr-735-shkoly-proektov_vertikali-.pdf#page=70"),"https://www.mgpu.ru/wp-content/uploads/2026/09/15.09.2026-Pr-735-shkoly-proektov_vertikali-.pdf#page=70")</x:f>
        <x:v>https://www.mgpu.ru/wp-content/uploads/2026/09/15.09.2026-Pr-735-shkoly-proektov_vertikali-.pdf#page=70</x:v>
      </x:c>
    </x:row>
    <x:row r="537" ht="64" customHeight="1">
      <x:c r="A537" s="3" t="str">
        <x:v>Математическая вертикаль ПЛЮС</x:v>
      </x:c>
      <x:c r="B537" s="3" t="str">
        <x:v>Государственное бюджетное общеобразовательное учреждение города Москвы «Школа № 830»</x:v>
      </x:c>
      <x:c r="C537" s="3" t="str">
        <x:v>10 класс</x:v>
      </x:c>
      <x:c r="D537" s="3" t="str">
        <x:v>Пр-735</x:v>
      </x:c>
      <x:c r="E537" s="3" t="n">
        <x:v>70</x:v>
      </x:c>
      <x:c r="F537" s="10" t="str">
        <x:f>IFERROR(HYPERLINK("https://www.mgpu.ru/wp-content/uploads/2026/09/15.09.2026-Pr-735-shkoly-proektov_vertikali-.pdf#page=70","https://www.mgpu.ru/wp-content/uploads/2026/09/15.09.2026-Pr-735-shkoly-proektov_vertikali-.pdf#page=70"),"https://www.mgpu.ru/wp-content/uploads/2026/09/15.09.2026-Pr-735-shkoly-proektov_vertikali-.pdf#page=70")</x:f>
        <x:v>https://www.mgpu.ru/wp-content/uploads/2026/09/15.09.2026-Pr-735-shkoly-proektov_vertikali-.pdf#page=70</x:v>
      </x:c>
    </x:row>
    <x:row r="538" ht="64" customHeight="1">
      <x:c r="A538" s="3" t="str">
        <x:v>Математическая вертикаль ПЛЮС</x:v>
      </x:c>
      <x:c r="B538" s="3" t="str">
        <x:v>Государственное бюджетное общеобразовательное учреждение города Москвы «Школа № 843»</x:v>
      </x:c>
      <x:c r="C538" s="3" t="str">
        <x:v>10,11 классы</x:v>
      </x:c>
      <x:c r="D538" s="3" t="str">
        <x:v>Пр-735</x:v>
      </x:c>
      <x:c r="E538" s="3" t="n">
        <x:v>70</x:v>
      </x:c>
      <x:c r="F538" s="10" t="str">
        <x:f>IFERROR(HYPERLINK("https://www.mgpu.ru/wp-content/uploads/2026/09/15.09.2026-Pr-735-shkoly-proektov_vertikali-.pdf#page=70","https://www.mgpu.ru/wp-content/uploads/2026/09/15.09.2026-Pr-735-shkoly-proektov_vertikali-.pdf#page=70"),"https://www.mgpu.ru/wp-content/uploads/2026/09/15.09.2026-Pr-735-shkoly-proektov_vertikali-.pdf#page=70")</x:f>
        <x:v>https://www.mgpu.ru/wp-content/uploads/2026/09/15.09.2026-Pr-735-shkoly-proektov_vertikali-.pdf#page=70</x:v>
      </x:c>
    </x:row>
    <x:row r="539" ht="64" customHeight="1">
      <x:c r="A539" s="3" t="str">
        <x:v>Математическая вертикаль ПЛЮС</x:v>
      </x:c>
      <x:c r="B539" s="3" t="str">
        <x:v>Государственное бюджетное общеобразовательное учреждение города Москвы «Школа № 851»</x:v>
      </x:c>
      <x:c r="C539" s="3" t="str">
        <x:v>10 класс</x:v>
      </x:c>
      <x:c r="D539" s="3" t="str">
        <x:v>Пр-735</x:v>
      </x:c>
      <x:c r="E539" s="3" t="n">
        <x:v>70</x:v>
      </x:c>
      <x:c r="F539" s="10" t="str">
        <x:f>IFERROR(HYPERLINK("https://www.mgpu.ru/wp-content/uploads/2026/09/15.09.2026-Pr-735-shkoly-proektov_vertikali-.pdf#page=70","https://www.mgpu.ru/wp-content/uploads/2026/09/15.09.2026-Pr-735-shkoly-proektov_vertikali-.pdf#page=70"),"https://www.mgpu.ru/wp-content/uploads/2026/09/15.09.2026-Pr-735-shkoly-proektov_vertikali-.pdf#page=70")</x:f>
        <x:v>https://www.mgpu.ru/wp-content/uploads/2026/09/15.09.2026-Pr-735-shkoly-proektov_vertikali-.pdf#page=70</x:v>
      </x:c>
    </x:row>
    <x:row r="540" ht="64" customHeight="1">
      <x:c r="A540" s="3" t="str">
        <x:v>Математическая вертикаль ПЛЮС</x:v>
      </x:c>
      <x:c r="B540" s="3" t="str">
        <x:v>Государственное бюджетное общеобразовательное учреждение города Москвы «Школа № 883 имени Героя Российской Федерации генерал-лейтенанта М.Ф. Лукина»</x:v>
      </x:c>
      <x:c r="C540" s="3" t="str">
        <x:v>10 класс</x:v>
      </x:c>
      <x:c r="D540" s="3" t="str">
        <x:v>Пр-735</x:v>
      </x:c>
      <x:c r="E540" s="3" t="n">
        <x:v>70</x:v>
      </x:c>
      <x:c r="F540" s="10" t="str">
        <x:f>IFERROR(HYPERLINK("https://www.mgpu.ru/wp-content/uploads/2026/09/15.09.2026-Pr-735-shkoly-proektov_vertikali-.pdf#page=70","https://www.mgpu.ru/wp-content/uploads/2026/09/15.09.2026-Pr-735-shkoly-proektov_vertikali-.pdf#page=70"),"https://www.mgpu.ru/wp-content/uploads/2026/09/15.09.2026-Pr-735-shkoly-proektov_vertikali-.pdf#page=70")</x:f>
        <x:v>https://www.mgpu.ru/wp-content/uploads/2026/09/15.09.2026-Pr-735-shkoly-proektov_vertikali-.pdf#page=70</x:v>
      </x:c>
    </x:row>
    <x:row r="541" ht="64" customHeight="1">
      <x:c r="A541" s="3" t="str">
        <x:v>Математическая вертикаль ПЛЮС</x:v>
      </x:c>
      <x:c r="B541" s="3" t="str">
        <x:v>Государственное бюджетное общеобразовательное учреждение города Москвы «Школа № 887»</x:v>
      </x:c>
      <x:c r="C541" s="3" t="str">
        <x:v>10,11 классы</x:v>
      </x:c>
      <x:c r="D541" s="3" t="str">
        <x:v>Пр-735</x:v>
      </x:c>
      <x:c r="E541" s="3" t="n">
        <x:v>70</x:v>
      </x:c>
      <x:c r="F541" s="10" t="str">
        <x:f>IFERROR(HYPERLINK("https://www.mgpu.ru/wp-content/uploads/2026/09/15.09.2026-Pr-735-shkoly-proektov_vertikali-.pdf#page=70","https://www.mgpu.ru/wp-content/uploads/2026/09/15.09.2026-Pr-735-shkoly-proektov_vertikali-.pdf#page=70"),"https://www.mgpu.ru/wp-content/uploads/2026/09/15.09.2026-Pr-735-shkoly-proektov_vertikali-.pdf#page=70")</x:f>
        <x:v>https://www.mgpu.ru/wp-content/uploads/2026/09/15.09.2026-Pr-735-shkoly-proektov_vertikali-.pdf#page=70</x:v>
      </x:c>
    </x:row>
    <x:row r="542" ht="64" customHeight="1">
      <x:c r="A542" s="3" t="str">
        <x:v>Математическая вертикаль ПЛЮС</x:v>
      </x:c>
      <x:c r="B542" s="3" t="str">
        <x:v>Государственное бюджетное общеобразовательное учреждение города Москвы «Школа № 922»</x:v>
      </x:c>
      <x:c r="C542" s="3" t="str">
        <x:v>10 класс</x:v>
      </x:c>
      <x:c r="D542" s="3" t="str">
        <x:v>Пр-735</x:v>
      </x:c>
      <x:c r="E542" s="3" t="n">
        <x:v>70</x:v>
      </x:c>
      <x:c r="F542" s="10" t="str">
        <x:f>IFERROR(HYPERLINK("https://www.mgpu.ru/wp-content/uploads/2026/09/15.09.2026-Pr-735-shkoly-proektov_vertikali-.pdf#page=70","https://www.mgpu.ru/wp-content/uploads/2026/09/15.09.2026-Pr-735-shkoly-proektov_vertikali-.pdf#page=70"),"https://www.mgpu.ru/wp-content/uploads/2026/09/15.09.2026-Pr-735-shkoly-proektov_vertikali-.pdf#page=70")</x:f>
        <x:v>https://www.mgpu.ru/wp-content/uploads/2026/09/15.09.2026-Pr-735-shkoly-proektov_vertikali-.pdf#page=70</x:v>
      </x:c>
    </x:row>
    <x:row r="543" ht="64" customHeight="1">
      <x:c r="A543" s="3" t="str">
        <x:v>Математическая вертикаль ПЛЮС</x:v>
      </x:c>
      <x:c r="B543" s="3" t="str">
        <x:v>Государственное бюджетное общеобразовательное учреждение города Москвы «Школа № 935»</x:v>
      </x:c>
      <x:c r="C543" s="3" t="str">
        <x:v>10 класс</x:v>
      </x:c>
      <x:c r="D543" s="3" t="str">
        <x:v>Пр-735</x:v>
      </x:c>
      <x:c r="E543" s="3" t="n">
        <x:v>70</x:v>
      </x:c>
      <x:c r="F543" s="10" t="str">
        <x:f>IFERROR(HYPERLINK("https://www.mgpu.ru/wp-content/uploads/2026/09/15.09.2026-Pr-735-shkoly-proektov_vertikali-.pdf#page=70","https://www.mgpu.ru/wp-content/uploads/2026/09/15.09.2026-Pr-735-shkoly-proektov_vertikali-.pdf#page=70"),"https://www.mgpu.ru/wp-content/uploads/2026/09/15.09.2026-Pr-735-shkoly-proektov_vertikali-.pdf#page=70")</x:f>
        <x:v>https://www.mgpu.ru/wp-content/uploads/2026/09/15.09.2026-Pr-735-shkoly-proektov_vertikali-.pdf#page=70</x:v>
      </x:c>
    </x:row>
    <x:row r="544" ht="64" customHeight="1">
      <x:c r="A544" s="3" t="str">
        <x:v>Математическая вертикаль ПЛЮС</x:v>
      </x:c>
      <x:c r="B544" s="3" t="str">
        <x:v>Государственное бюджетное общеобразовательное учреждение города Москвы «Школа имени Героя Российской Федерации Е.Н. Чернышёва»</x:v>
      </x:c>
      <x:c r="C544" s="3" t="str">
        <x:v>10 класс</x:v>
      </x:c>
      <x:c r="D544" s="3" t="str">
        <x:v>Пр-735</x:v>
      </x:c>
      <x:c r="E544" s="3" t="n">
        <x:v>71</x:v>
      </x:c>
      <x:c r="F544" s="10" t="str">
        <x:f>IFERROR(HYPERLINK("https://www.mgpu.ru/wp-content/uploads/2026/09/15.09.2026-Pr-735-shkoly-proektov_vertikali-.pdf#page=71","https://www.mgpu.ru/wp-content/uploads/2026/09/15.09.2026-Pr-735-shkoly-proektov_vertikali-.pdf#page=71"),"https://www.mgpu.ru/wp-content/uploads/2026/09/15.09.2026-Pr-735-shkoly-proektov_vertikali-.pdf#page=71")</x:f>
        <x:v>https://www.mgpu.ru/wp-content/uploads/2026/09/15.09.2026-Pr-735-shkoly-proektov_vertikali-.pdf#page=71</x:v>
      </x:c>
    </x:row>
    <x:row r="545" ht="64" customHeight="1">
      <x:c r="A545" s="3" t="str">
        <x:v>Математическая вертикаль ПЛЮС</x:v>
      </x:c>
      <x:c r="B545" s="3" t="str">
        <x:v>Государственное бюджетное общеобразовательное учреждение города Москвы «Школа Новокосино» имени Героя Советского Союза, адмирала А.П. Михайловского</x:v>
      </x:c>
      <x:c r="C545" s="3" t="str">
        <x:v>10 класс</x:v>
      </x:c>
      <x:c r="D545" s="3" t="str">
        <x:v>Пр-735</x:v>
      </x:c>
      <x:c r="E545" s="3" t="n">
        <x:v>71</x:v>
      </x:c>
      <x:c r="F545" s="10" t="str">
        <x:f>IFERROR(HYPERLINK("https://www.mgpu.ru/wp-content/uploads/2026/09/15.09.2026-Pr-735-shkoly-proektov_vertikali-.pdf#page=71","https://www.mgpu.ru/wp-content/uploads/2026/09/15.09.2026-Pr-735-shkoly-proektov_vertikali-.pdf#page=71"),"https://www.mgpu.ru/wp-content/uploads/2026/09/15.09.2026-Pr-735-shkoly-proektov_vertikali-.pdf#page=71")</x:f>
        <x:v>https://www.mgpu.ru/wp-content/uploads/2026/09/15.09.2026-Pr-735-shkoly-proektov_vertikali-.pdf#page=71</x:v>
      </x:c>
    </x:row>
    <x:row r="546" ht="64" customHeight="1">
      <x:c r="A546" s="3" t="str">
        <x:v>Математическая вертикаль ПЛЮС</x:v>
      </x:c>
      <x:c r="B546" s="3" t="str">
        <x:v>Государственное бюджетное общеобразовательное учреждение города Москвы «Школа Перспектива»</x:v>
      </x:c>
      <x:c r="C546" s="3" t="str">
        <x:v>11 класс</x:v>
      </x:c>
      <x:c r="D546" s="3" t="str">
        <x:v>Пр-735</x:v>
      </x:c>
      <x:c r="E546" s="3" t="n">
        <x:v>71</x:v>
      </x:c>
      <x:c r="F546" s="10" t="str">
        <x:f>IFERROR(HYPERLINK("https://www.mgpu.ru/wp-content/uploads/2026/09/15.09.2026-Pr-735-shkoly-proektov_vertikali-.pdf#page=71","https://www.mgpu.ru/wp-content/uploads/2026/09/15.09.2026-Pr-735-shkoly-proektov_vertikali-.pdf#page=71"),"https://www.mgpu.ru/wp-content/uploads/2026/09/15.09.2026-Pr-735-shkoly-proektov_vertikali-.pdf#page=71")</x:f>
        <x:v>https://www.mgpu.ru/wp-content/uploads/2026/09/15.09.2026-Pr-735-shkoly-proektov_vertikali-.pdf#page=71</x:v>
      </x:c>
    </x:row>
    <x:row r="547" ht="64" customHeight="1">
      <x:c r="A547" s="3" t="str">
        <x:v>Математическая вертикаль ПЛЮС</x:v>
      </x:c>
      <x:c r="B547" s="3" t="str">
        <x:v>Государственное бюджетное общеобразовательное учреждение города Москвы «Школа самоопределения № 734 имени А.Н. Тубельского»</x:v>
      </x:c>
      <x:c r="C547" s="3" t="str">
        <x:v>10 класс</x:v>
      </x:c>
      <x:c r="D547" s="3" t="str">
        <x:v>Пр-735</x:v>
      </x:c>
      <x:c r="E547" s="3" t="n">
        <x:v>71</x:v>
      </x:c>
      <x:c r="F547" s="10" t="str">
        <x:f>IFERROR(HYPERLINK("https://www.mgpu.ru/wp-content/uploads/2026/09/15.09.2026-Pr-735-shkoly-proektov_vertikali-.pdf#page=71","https://www.mgpu.ru/wp-content/uploads/2026/09/15.09.2026-Pr-735-shkoly-proektov_vertikali-.pdf#page=71"),"https://www.mgpu.ru/wp-content/uploads/2026/09/15.09.2026-Pr-735-shkoly-proektov_vertikali-.pdf#page=71")</x:f>
        <x:v>https://www.mgpu.ru/wp-content/uploads/2026/09/15.09.2026-Pr-735-shkoly-proektov_vertikali-.pdf#page=71</x:v>
      </x:c>
    </x:row>
  </x:sheetData>
  <x:pageMargins left="0.7" right="0.7" top="0.75" bottom="0.75" header="0.3" footer="0.3"/>
  <x:tableParts count="1">
    <x:tablePart xmlns:r="http://schemas.openxmlformats.org/officeDocument/2006/relationships" r:id="Rfa762d1a14b34758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42" hidden="0" customWidth="1"/>
    <x:col min="2" max="2" width="100" hidden="0" customWidth="1"/>
  </x:cols>
  <x:sheetData>
    <x:row r="1" ht="42" customHeight="1">
      <x:c r="A1" s="7" t="str">
        <x:v>Сведения</x:v>
      </x:c>
      <x:c r="B1" s="7" t="str">
        <x:v>Описание</x:v>
      </x:c>
    </x:row>
    <x:row r="2" ht="58" customHeight="1">
      <x:c r="A2" s="3" t="str">
        <x:v>Дата проверки</x:v>
      </x:c>
      <x:c r="B2" s="9" t="n">
        <x:v>46305</x:v>
      </x:c>
    </x:row>
    <x:row r="3" ht="58" customHeight="1">
      <x:c r="A3" s="3" t="str">
        <x:v>Школ в объединении рейтингов</x:v>
      </x:c>
      <x:c r="B3" s="3" t="n">
        <x:v>419</x:v>
      </x:c>
    </x:row>
    <x:row r="4" ht="58" customHeight="1">
      <x:c r="A4" s="3" t="str">
        <x:v>Подтверждён математический отбор</x:v>
      </x:c>
      <x:c r="B4" s="3" t="n">
        <x:v>215</x:v>
      </x:c>
    </x:row>
    <x:row r="5" ht="58" customHeight="1">
      <x:c r="A5" s="3" t="str">
        <x:v>Правила приёма ещё проверяются</x:v>
      </x:c>
      <x:c r="B5" s="3" t="n">
        <x:v>204</x:v>
      </x:c>
    </x:row>
    <x:row r="6" ht="58" customHeight="1">
      <x:c r="A6" s="3" t="str">
        <x:v>Принцип отбора</x:v>
      </x:c>
      <x:c r="B6" s="3" t="str">
        <x:v>Школы из рейтингов RAEX за 2024–2026 годы: 300 лидеров по поступлению в ведущие вузы и 100 по конкурентоспособности за каждый год. Добавлены школы из олимпиадных рейтингов. В основной список входят школы с математикой при поступлении, в том числе в отдельные классы городских проектов.</x:v>
      </x:c>
    </x:row>
    <x:row r="7" ht="58" customHeight="1">
      <x:c r="A7" s="3" t="str">
        <x:v>Сроки</x:v>
      </x:c>
      <x:c r="B7" s="3" t="str">
        <x:v>Год указан в каждой записи. Сведения 2026 не выдаются за объявленные сроки 2027.</x:v>
      </x:c>
    </x:row>
    <x:row r="8" ht="58" customHeight="1">
      <x:c r="A8" s="3" t="str">
        <x:v>Олимпиадный рейтинг</x:v>
      </x:c>
      <x:c r="B8" s="3" t="str">
        <x:v>Olimpiada.ru 2023/24 и 2024/25. Школьный рейтинг 2025/26 не найден.</x:v>
      </x:c>
    </x:row>
    <x:row r="9" ht="58" customHeight="1">
      <x:c r="A9" s="3" t="str">
        <x:v>Проекты</x:v>
      </x:c>
      <x:c r="B9" s="3" t="str">
        <x:v>Участие определяется по приказам МГПУ на 2026/27. ММК означает городской проект Московские математические классы.</x:v>
      </x:c>
    </x:row>
  </x:sheetData>
  <x:pageMargins left="0.7" right="0.7" top="0.75" bottom="0.75" header="0.3" footer="0.3"/>
  <x:tableParts count="1">
    <x:tablePart xmlns:r="http://schemas.openxmlformats.org/officeDocument/2006/relationships" r:id="Rde858b24d1f14200"/>
  </x:tableParts>
</x:worksheet>
</file>